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J:\Form Designs\MASTER.SF\Sf55000\"/>
    </mc:Choice>
  </mc:AlternateContent>
  <bookViews>
    <workbookView xWindow="0" yWindow="0" windowWidth="21945" windowHeight="8550"/>
  </bookViews>
  <sheets>
    <sheet name="Report" sheetId="4" r:id="rId1"/>
    <sheet name="Step 1" sheetId="6" state="hidden" r:id="rId2"/>
    <sheet name="Step 2" sheetId="7" state="hidden" r:id="rId3"/>
    <sheet name="Step 3" sheetId="8" state="hidden" r:id="rId4"/>
    <sheet name="Illustrations" sheetId="5" r:id="rId5"/>
  </sheets>
  <definedNames>
    <definedName name="answer">#REF!</definedName>
    <definedName name="datum">#REF!</definedName>
    <definedName name="Entry1">#REF!</definedName>
    <definedName name="Material">#REF!</definedName>
    <definedName name="_xlnm.Print_Area" localSheetId="4">Illustrations!$A$1:$R$76</definedName>
    <definedName name="_xlnm.Print_Area" localSheetId="0">Report!$A$1:$N$121</definedName>
    <definedName name="source">#REF!</definedName>
  </definedNames>
  <calcPr calcId="152511"/>
</workbook>
</file>

<file path=xl/calcChain.xml><?xml version="1.0" encoding="utf-8"?>
<calcChain xmlns="http://schemas.openxmlformats.org/spreadsheetml/2006/main">
  <c r="I58" i="8" l="1"/>
  <c r="C15" i="8" l="1"/>
  <c r="C13" i="8"/>
  <c r="M43" i="8" s="1"/>
  <c r="I43" i="8" s="1"/>
  <c r="C12" i="7"/>
  <c r="J41" i="7" s="1"/>
  <c r="C10" i="7"/>
  <c r="J39" i="7" s="1"/>
  <c r="C16" i="7" l="1"/>
  <c r="C14" i="7"/>
  <c r="J10" i="7" s="1"/>
  <c r="C23" i="8" l="1"/>
  <c r="C21" i="8"/>
  <c r="M63" i="8" l="1"/>
  <c r="C20" i="7"/>
  <c r="J66" i="7" s="1"/>
  <c r="C18" i="7"/>
  <c r="J64" i="7" s="1"/>
  <c r="C19" i="8" l="1"/>
  <c r="C17" i="8"/>
  <c r="M11" i="8" l="1"/>
  <c r="C56" i="8"/>
  <c r="C53" i="8"/>
  <c r="D53" i="8" s="1"/>
  <c r="I11" i="8" l="1"/>
  <c r="D56" i="8"/>
  <c r="I78" i="8"/>
  <c r="I19" i="8"/>
  <c r="I23" i="8"/>
  <c r="I82" i="8" l="1"/>
  <c r="C49" i="8" l="1"/>
  <c r="C51" i="8"/>
  <c r="C68" i="8"/>
  <c r="C63" i="8"/>
  <c r="D63" i="8" s="1"/>
  <c r="I51" i="8" s="1"/>
  <c r="C61" i="8"/>
  <c r="C59" i="8"/>
  <c r="C47" i="8"/>
  <c r="C45" i="8"/>
  <c r="C43" i="8"/>
  <c r="C41" i="8"/>
  <c r="C39" i="8"/>
  <c r="C37" i="8"/>
  <c r="C35" i="8"/>
  <c r="C33" i="8"/>
  <c r="C31" i="8"/>
  <c r="C29" i="8"/>
  <c r="C27" i="8"/>
  <c r="C25" i="8"/>
  <c r="C8" i="8"/>
  <c r="I53" i="8" l="1"/>
  <c r="I29" i="8"/>
  <c r="I45" i="8"/>
  <c r="M58" i="8"/>
  <c r="I33" i="8"/>
  <c r="I47" i="8"/>
  <c r="I49" i="8"/>
  <c r="M76" i="8"/>
  <c r="M101" i="8"/>
  <c r="M97" i="8"/>
  <c r="I13" i="8"/>
  <c r="I21" i="8"/>
  <c r="M17" i="8"/>
  <c r="I15" i="8"/>
  <c r="I27" i="8"/>
  <c r="D8" i="8"/>
  <c r="M80" i="8"/>
  <c r="I80" i="8" s="1"/>
  <c r="I25" i="8"/>
  <c r="M99" i="8"/>
  <c r="AB1" i="8"/>
  <c r="X1" i="8"/>
  <c r="AF1" i="8"/>
  <c r="AJ1" i="8"/>
  <c r="I88" i="8"/>
  <c r="I86" i="8"/>
  <c r="I84" i="8"/>
  <c r="I74" i="8"/>
  <c r="I72" i="8"/>
  <c r="C44" i="7"/>
  <c r="C42" i="7"/>
  <c r="J28" i="7" s="1"/>
  <c r="C40" i="7"/>
  <c r="C38" i="7"/>
  <c r="C36" i="7"/>
  <c r="J89" i="7" s="1"/>
  <c r="C34" i="7"/>
  <c r="J87" i="7" s="1"/>
  <c r="C32" i="7"/>
  <c r="C30" i="7"/>
  <c r="C28" i="7"/>
  <c r="C26" i="7"/>
  <c r="C24" i="7"/>
  <c r="C22" i="7"/>
  <c r="J43" i="7" s="1"/>
  <c r="C5" i="7"/>
  <c r="D5" i="7" s="1"/>
  <c r="I39" i="7" s="1"/>
  <c r="H45" i="8" l="1"/>
  <c r="I41" i="8" s="1"/>
  <c r="M41" i="8"/>
  <c r="J55" i="7"/>
  <c r="J57" i="7"/>
  <c r="J22" i="7"/>
  <c r="J53" i="7"/>
  <c r="J85" i="7"/>
  <c r="J49" i="7"/>
  <c r="J83" i="7"/>
  <c r="J47" i="7"/>
  <c r="J45" i="7"/>
  <c r="J51" i="7"/>
  <c r="I63" i="8"/>
  <c r="I61" i="7"/>
  <c r="J26" i="7"/>
  <c r="J32" i="7"/>
  <c r="M9" i="8"/>
  <c r="I17" i="8"/>
  <c r="H11" i="8" s="1"/>
  <c r="J30" i="7"/>
  <c r="J24" i="7"/>
  <c r="J20" i="7"/>
  <c r="I92" i="8"/>
  <c r="J99" i="7"/>
  <c r="J97" i="7"/>
  <c r="J95" i="7"/>
  <c r="J101" i="7"/>
  <c r="AO9" i="8"/>
  <c r="J12" i="7"/>
  <c r="J73" i="7"/>
  <c r="J18" i="7"/>
  <c r="J79" i="7"/>
  <c r="J81" i="7"/>
  <c r="J75" i="7"/>
  <c r="J16" i="7"/>
  <c r="J77" i="7"/>
  <c r="J14" i="7"/>
  <c r="AO29" i="8"/>
  <c r="AO37" i="8"/>
  <c r="AO41" i="8"/>
  <c r="AO45" i="8"/>
  <c r="AO49" i="8"/>
  <c r="AO53" i="8"/>
  <c r="AO57" i="8"/>
  <c r="AO61" i="8"/>
  <c r="AO69" i="8"/>
  <c r="AO30" i="8"/>
  <c r="AO34" i="8"/>
  <c r="AO38" i="8"/>
  <c r="AO42" i="8"/>
  <c r="AO46" i="8"/>
  <c r="AO50" i="8"/>
  <c r="AO54" i="8"/>
  <c r="AO58" i="8"/>
  <c r="AO62" i="8"/>
  <c r="AO66" i="8"/>
  <c r="AO70" i="8"/>
  <c r="AO74" i="8"/>
  <c r="AO78" i="8"/>
  <c r="AO82" i="8"/>
  <c r="AO12" i="8"/>
  <c r="AO16" i="8"/>
  <c r="AO31" i="8"/>
  <c r="AO39" i="8"/>
  <c r="AO47" i="8"/>
  <c r="AO55" i="8"/>
  <c r="AO63" i="8"/>
  <c r="AO71" i="8"/>
  <c r="AO79" i="8"/>
  <c r="AO13" i="8"/>
  <c r="AO7" i="8"/>
  <c r="AO32" i="8"/>
  <c r="AO36" i="8"/>
  <c r="AO40" i="8"/>
  <c r="AO44" i="8"/>
  <c r="AO48" i="8"/>
  <c r="AO52" i="8"/>
  <c r="AO56" i="8"/>
  <c r="AO60" i="8"/>
  <c r="AO64" i="8"/>
  <c r="AO68" i="8"/>
  <c r="AO72" i="8"/>
  <c r="AO76" i="8"/>
  <c r="AO80" i="8"/>
  <c r="AO14" i="8"/>
  <c r="AO18" i="8"/>
  <c r="AO33" i="8"/>
  <c r="AO65" i="8"/>
  <c r="AO73" i="8"/>
  <c r="AO77" i="8"/>
  <c r="AO81" i="8"/>
  <c r="AO10" i="8"/>
  <c r="AO15" i="8"/>
  <c r="AO19" i="8"/>
  <c r="AO35" i="8"/>
  <c r="AO43" i="8"/>
  <c r="AO51" i="8"/>
  <c r="AO59" i="8"/>
  <c r="AO67" i="8"/>
  <c r="AO75" i="8"/>
  <c r="AO8" i="8"/>
  <c r="AO17" i="8"/>
  <c r="AO20" i="8"/>
  <c r="AO24" i="8"/>
  <c r="AO22" i="8"/>
  <c r="AO21" i="8"/>
  <c r="AO25" i="8"/>
  <c r="AO26" i="8"/>
  <c r="AO23" i="8"/>
  <c r="AO27" i="8"/>
  <c r="AO28" i="8"/>
  <c r="I90" i="8"/>
  <c r="I76" i="8"/>
  <c r="H72" i="8" s="1"/>
  <c r="I31" i="8"/>
  <c r="J105" i="7"/>
  <c r="J93" i="7"/>
  <c r="J103" i="7"/>
  <c r="J91" i="7"/>
  <c r="B13" i="6"/>
  <c r="C13" i="6" s="1"/>
  <c r="B11" i="6"/>
  <c r="C11" i="6" s="1"/>
  <c r="B9" i="6"/>
  <c r="C9" i="6" s="1"/>
  <c r="B4" i="6"/>
  <c r="I53" i="7" l="1"/>
  <c r="I43" i="7"/>
  <c r="I83" i="7"/>
  <c r="I30" i="7"/>
  <c r="I20" i="7"/>
  <c r="AP17" i="8"/>
  <c r="I73" i="7"/>
  <c r="H23" i="8"/>
  <c r="I9" i="8" s="1"/>
  <c r="I10" i="7"/>
  <c r="H84" i="8"/>
  <c r="I70" i="8" s="1"/>
  <c r="C4" i="6"/>
  <c r="AP57" i="8"/>
  <c r="AP37" i="8"/>
  <c r="AP77" i="8"/>
  <c r="AP47" i="8"/>
  <c r="AP82" i="8"/>
  <c r="AP67" i="8"/>
  <c r="AP27" i="8"/>
  <c r="I95" i="7"/>
  <c r="I37" i="7" l="1"/>
  <c r="I7" i="7"/>
  <c r="H5" i="6"/>
  <c r="H17" i="6"/>
  <c r="H9" i="6"/>
  <c r="H11" i="6"/>
  <c r="H15" i="6"/>
  <c r="H7" i="6"/>
  <c r="H13" i="6"/>
  <c r="I71" i="7"/>
  <c r="AP3" i="8"/>
  <c r="M70" i="8" s="1"/>
  <c r="H2" i="6" l="1"/>
  <c r="D2" i="8" s="1"/>
  <c r="I5" i="8" s="1"/>
  <c r="D2" i="7" l="1"/>
  <c r="I5" i="7" s="1"/>
  <c r="I2" i="7" s="1"/>
  <c r="D5" i="8" s="1"/>
  <c r="I7" i="8" s="1"/>
  <c r="B22" i="4"/>
  <c r="I2" i="8" l="1"/>
  <c r="L2" i="8" s="1"/>
  <c r="B40" i="4"/>
  <c r="B94" i="4" l="1"/>
  <c r="L4" i="8"/>
  <c r="B97" i="4" s="1"/>
  <c r="B72" i="4"/>
</calcChain>
</file>

<file path=xl/comments1.xml><?xml version="1.0" encoding="utf-8"?>
<comments xmlns="http://schemas.openxmlformats.org/spreadsheetml/2006/main">
  <authors>
    <author>tscott</author>
    <author>Adam M Bales</author>
  </authors>
  <commentList>
    <comment ref="G48" authorId="0" shapeId="0">
      <text>
        <r>
          <rPr>
            <sz val="11"/>
            <color indexed="81"/>
            <rFont val="Arial"/>
            <family val="2"/>
          </rPr>
          <t>Pier Wrap Thickness should account for material added to both sides of the pier.</t>
        </r>
      </text>
    </comment>
    <comment ref="K48" authorId="1" shapeId="0">
      <text>
        <r>
          <rPr>
            <sz val="11"/>
            <color indexed="81"/>
            <rFont val="Arial"/>
            <family val="2"/>
          </rPr>
          <t xml:space="preserve">Number of Piers that the material is being added to.
</t>
        </r>
      </text>
    </comment>
    <comment ref="G51" authorId="0" shapeId="0">
      <text>
        <r>
          <rPr>
            <sz val="11"/>
            <color indexed="81"/>
            <rFont val="Arial"/>
            <family val="2"/>
          </rPr>
          <t xml:space="preserve">Record the increase in structure width on the upstream side of the structure.
</t>
        </r>
      </text>
    </comment>
    <comment ref="K51" authorId="0" shapeId="0">
      <text>
        <r>
          <rPr>
            <sz val="11"/>
            <color indexed="81"/>
            <rFont val="Arial"/>
            <family val="2"/>
          </rPr>
          <t>Record the increase in structure width on the downstream side of the structure.</t>
        </r>
      </text>
    </comment>
    <comment ref="G54" authorId="0" shapeId="0">
      <text>
        <r>
          <rPr>
            <sz val="12"/>
            <color indexed="81"/>
            <rFont val="Tahoma"/>
            <family val="2"/>
          </rPr>
          <t>Record the existing cross sectional area and submit a plan sheet showing the cross section.
See Examples A &amp; B in the Illustrations tab.</t>
        </r>
      </text>
    </comment>
    <comment ref="K54" authorId="0" shapeId="0">
      <text>
        <r>
          <rPr>
            <sz val="12"/>
            <color indexed="81"/>
            <rFont val="Arial"/>
            <family val="2"/>
          </rPr>
          <t xml:space="preserve">Record the proposed cross sectional area and submit a plan sheet showing the cross section.
See Examples A &amp; B in the Illustrations tab.
</t>
        </r>
      </text>
    </comment>
    <comment ref="F57" authorId="0" shapeId="0">
      <text>
        <r>
          <rPr>
            <sz val="11"/>
            <color indexed="81"/>
            <rFont val="Arial"/>
            <family val="2"/>
          </rPr>
          <t>Record the elevation of the lowest supporting member of the existing bridge.
See Examples A &amp; B in the Illustrations tab.</t>
        </r>
      </text>
    </comment>
    <comment ref="J57" authorId="0" shapeId="0">
      <text>
        <r>
          <rPr>
            <sz val="11"/>
            <color indexed="81"/>
            <rFont val="Arial"/>
            <family val="2"/>
          </rPr>
          <t>Record the elevation of the lowest supporting member of the proposed bridge.
See Examples A &amp; B in the Illustrations tab.</t>
        </r>
      </text>
    </comment>
    <comment ref="F60" authorId="0" shapeId="0">
      <text>
        <r>
          <rPr>
            <sz val="11"/>
            <color indexed="81"/>
            <rFont val="Arial"/>
            <family val="2"/>
          </rPr>
          <t>Record the elevation located at the top of the existing guardrails.
See Examples A &amp; B in the Illustrations tab.</t>
        </r>
      </text>
    </comment>
    <comment ref="J60" authorId="0" shapeId="0">
      <text>
        <r>
          <rPr>
            <sz val="11"/>
            <color indexed="81"/>
            <rFont val="Arial"/>
            <family val="2"/>
          </rPr>
          <t>Record the elevation at the top of the proposed guardrails.
See Examples A &amp; B in the Illustrations tab.</t>
        </r>
      </text>
    </comment>
    <comment ref="F63" authorId="0" shapeId="0">
      <text>
        <r>
          <rPr>
            <sz val="11"/>
            <color indexed="81"/>
            <rFont val="Arial"/>
            <family val="2"/>
          </rPr>
          <t>Record the elevation for the top of road at its lowest point within the floodplain.
See Example A in the Illustrations tab.</t>
        </r>
      </text>
    </comment>
    <comment ref="J63" authorId="0" shapeId="0">
      <text>
        <r>
          <rPr>
            <sz val="11"/>
            <color indexed="81"/>
            <rFont val="Arial"/>
            <family val="2"/>
          </rPr>
          <t>Record the elevation for the top of road at its lowest point in the floodplain.
See Example A in the Illustrations tab.</t>
        </r>
      </text>
    </comment>
    <comment ref="I81" authorId="0" shapeId="0">
      <text>
        <r>
          <rPr>
            <sz val="11"/>
            <color indexed="81"/>
            <rFont val="Arial"/>
            <family val="2"/>
          </rPr>
          <t>Compute and record the waterway opening for the existing structure.  See Example B in the Illustrations tab.</t>
        </r>
      </text>
    </comment>
    <comment ref="L81" authorId="0" shapeId="0">
      <text>
        <r>
          <rPr>
            <sz val="11"/>
            <color indexed="81"/>
            <rFont val="Arial"/>
            <family val="2"/>
          </rPr>
          <t>Compute and Record the waterway opening area for the proposed structure.
See Example B in the Illustrations tab.</t>
        </r>
      </text>
    </comment>
    <comment ref="B90" authorId="0" shapeId="0">
      <text>
        <r>
          <rPr>
            <sz val="10"/>
            <color indexed="81"/>
            <rFont val="Arial"/>
            <family val="2"/>
          </rPr>
          <t>Record the Base Flood Elevation (BFE) at the site.  Also known as the 1% annual chance flood or 100-year flood.
See Example A and C in the Illustrations tab.</t>
        </r>
      </text>
    </comment>
    <comment ref="K90" authorId="0" shapeId="0">
      <text>
        <r>
          <rPr>
            <sz val="11"/>
            <color indexed="81"/>
            <rFont val="Arial"/>
            <family val="2"/>
          </rPr>
          <t>Record the reference number, case number, or IDNR permit number.</t>
        </r>
      </text>
    </comment>
  </commentList>
</comments>
</file>

<file path=xl/sharedStrings.xml><?xml version="1.0" encoding="utf-8"?>
<sst xmlns="http://schemas.openxmlformats.org/spreadsheetml/2006/main" count="970" uniqueCount="225">
  <si>
    <t>Proposed</t>
  </si>
  <si>
    <t>Existing</t>
  </si>
  <si>
    <t>Is a bridge structure being replaced with a culvert?</t>
  </si>
  <si>
    <r>
      <t xml:space="preserve">Proposed                 </t>
    </r>
    <r>
      <rPr>
        <sz val="10"/>
        <color indexed="8"/>
        <rFont val="Arial"/>
        <family val="2"/>
      </rPr>
      <t xml:space="preserve"> (sq ft)</t>
    </r>
  </si>
  <si>
    <t>Yes</t>
  </si>
  <si>
    <t>No</t>
  </si>
  <si>
    <t>Response</t>
  </si>
  <si>
    <t>Results</t>
  </si>
  <si>
    <t>Existing Structure</t>
  </si>
  <si>
    <t>Proposed Structure</t>
  </si>
  <si>
    <t>ft,</t>
  </si>
  <si>
    <t>datum</t>
  </si>
  <si>
    <t>Letter of Map Revision (LOMR)</t>
  </si>
  <si>
    <t>Approved model from DNR permit</t>
  </si>
  <si>
    <t>model being submitted with this worksheet</t>
  </si>
  <si>
    <t>Preparer:</t>
  </si>
  <si>
    <t>Is the location of the proposed structure more than 500' from the location of the existing structure?</t>
  </si>
  <si>
    <t>Is the project a new stream crossing structure with the existing structure to remain in its current location?</t>
  </si>
  <si>
    <t/>
  </si>
  <si>
    <t>Minimum top of road elevation across entire floodplain</t>
  </si>
  <si>
    <t>High Structure Elevation                                          and datum</t>
  </si>
  <si>
    <t>Low Structure Elevation                                                and datum</t>
  </si>
  <si>
    <t>Taking into account the guardrail configuration, does the proposed road profile across the floodplain of the proposed project, match exactly with no variation, to that of the existing profile?</t>
  </si>
  <si>
    <t>Area of waterway opening beneath the structure</t>
  </si>
  <si>
    <r>
      <t xml:space="preserve">Existing                          </t>
    </r>
    <r>
      <rPr>
        <sz val="10"/>
        <color indexed="8"/>
        <rFont val="Arial"/>
        <family val="2"/>
      </rPr>
      <t>(sq ft)</t>
    </r>
  </si>
  <si>
    <t>Reference Number</t>
  </si>
  <si>
    <t>Source</t>
  </si>
  <si>
    <t>Indicate the source of the BFE.</t>
  </si>
  <si>
    <t>For Division of Water use:  Application Number</t>
  </si>
  <si>
    <t>Minimum Top of Road</t>
  </si>
  <si>
    <t>High Structure</t>
  </si>
  <si>
    <t>BFE</t>
  </si>
  <si>
    <t>Waterway Opening under bridge below BFE</t>
  </si>
  <si>
    <t>Low Structure</t>
  </si>
  <si>
    <t>Example A.</t>
  </si>
  <si>
    <t>Example B.</t>
  </si>
  <si>
    <t>Eroded Area</t>
  </si>
  <si>
    <t>Waterway Opening under bridge</t>
  </si>
  <si>
    <t>Compute and record the waterway opening areas in the appropriate fields and answer all questions in the chart below.</t>
  </si>
  <si>
    <t>Example C.</t>
  </si>
  <si>
    <t>Record the BFE and datum at Cross Section 3 (located a short distance upstream from the bridge; commonly placed at the upstream toe of the road embankment) and the source of the BFE by completing the blocks labeled "BFE at UPSTREAM toe of road fill" in appropriate chart.  Note: For information about bridge cross section locations, refer to General Guidelines for the Hydrologic-Hydraulic Assessment of Floodplains in Indiana, Figure 8-1, at www.in.gov/dnr/water.</t>
  </si>
  <si>
    <t>BFE at UPSTREAM Bridge Section 3</t>
  </si>
  <si>
    <t>Obtain BFE from Bridge Cross Section 3 (located a short distance upstream from the bridge; commonly placed at the upstream toe of the road embankment)</t>
  </si>
  <si>
    <t>Is the proposed road profile (approach roads) being raised or are guardrails being added?</t>
  </si>
  <si>
    <t>Published Flood Insurance Study</t>
  </si>
  <si>
    <t>Provide the LOMR case number</t>
  </si>
  <si>
    <t>Provide the IDNR permit number</t>
  </si>
  <si>
    <t>Provide the title of the model being submitted with this worksheet</t>
  </si>
  <si>
    <t>Provide the name of the FIS study</t>
  </si>
  <si>
    <t>Non-modeling assessments are limited to projects where the existing structure is completely removed. Your response indicates that all or a portion of the existing structure will remain in place; therefore, computer modeling for both the existing and proposed geometries will be required to assess the bridge project.  Submit a completed permit application along with the computer model, modeling checklist, and project evaluation table in accordance to the General Guidelines for the Hydrologic-Hydraulic Assessment of Floodplains in Indiana.</t>
  </si>
  <si>
    <t>Non-modeling assessments are limited to projects where the proposed structure is located within 500 feet of the existing structure. Your response indicates that the proposed structure is not within 500 feet of the existing structure; therefore, computer modeling for both the existing and proposed geometries will be required to assess the bridge project.  Submit a completed permit application along with the computer model, modeling checklist, and project evaluation table in accordance to the General Guidelines for the Hydrologic-Hydraulic Assessment of Floodplains in Indiana.</t>
  </si>
  <si>
    <t>Question  7</t>
  </si>
  <si>
    <t>Question 6</t>
  </si>
  <si>
    <t>Decision</t>
  </si>
  <si>
    <t>Road Profile (proposed vs existing)</t>
  </si>
  <si>
    <t>Low Structure (proposed vs existing)</t>
  </si>
  <si>
    <r>
      <t xml:space="preserve">BFE      </t>
    </r>
    <r>
      <rPr>
        <sz val="10"/>
        <color indexed="8"/>
        <rFont val="Times New Roman"/>
        <family val="1"/>
      </rPr>
      <t>(in relation to PROPOSED structure)</t>
    </r>
  </si>
  <si>
    <r>
      <t xml:space="preserve">BFE             </t>
    </r>
    <r>
      <rPr>
        <sz val="10"/>
        <color indexed="8"/>
        <rFont val="Times New Roman"/>
        <family val="1"/>
      </rPr>
      <t xml:space="preserve"> (in relation to  EXISTING structure)</t>
    </r>
  </si>
  <si>
    <t>Matches</t>
  </si>
  <si>
    <t>Higher</t>
  </si>
  <si>
    <t>Lower</t>
  </si>
  <si>
    <t xml:space="preserve">Lower </t>
  </si>
  <si>
    <t>Above high chord</t>
  </si>
  <si>
    <t>Between</t>
  </si>
  <si>
    <t>Below low chord</t>
  </si>
  <si>
    <t>Results/Comment</t>
  </si>
  <si>
    <t>x</t>
  </si>
  <si>
    <t>non model</t>
  </si>
  <si>
    <t xml:space="preserve"> </t>
  </si>
  <si>
    <t>not possible</t>
  </si>
  <si>
    <t>model</t>
  </si>
  <si>
    <t>changing flow regime?</t>
  </si>
  <si>
    <t>changing flow regime / Model</t>
  </si>
  <si>
    <t>The entered scenario is not possible check your entered values.</t>
  </si>
  <si>
    <t>By increasing the high chord above the BFE and potentially changing the flow around the bridge, the project has the potential to increase the BFE.  Therefore, based on the current design the project cannot be reviewed by a non-modeling assessment approach; computer modeling for both the existing and the proposed geometries is required to assess the bridge project. Submit this worksheet and minimum requirements with the permit application along with the computer model in accordance to the General Guidelines for the Hydrologic-Hydraulic Assessment of Floodplains in Indiana.</t>
  </si>
  <si>
    <t>Based on the results compiled in this worksheet no effect in the base flood elevation is expected since the Low Structure elevation and Minimum Top of Road elevation are not changing, no additional computations are required. If any furthur commmunication is needed to justify the project, please attach additional comments of information to this worksheet. Submit this worksheet and minimum requirements with the permit application.</t>
  </si>
  <si>
    <t>Based on the results compiled in this worksheet no effect in the base flood elevation is expected since the Low Structure elevation is increasing and Minimum Top of Road elevation is not changing, no additional computations are required. If any furthur commmunication is needed to justify the project, please attach additional comments of information to this worksheet. Submit this worksheet and minimum requirements with the permit application.</t>
  </si>
  <si>
    <t>Based on the results compiled in this worksheet no effect in the base flood elevation is expected since the Low Structure elevation is increasing and the BFE stayed between the Low Structure and High Structure elevations, no additional computations are required. If any furthur commmunication is needed to justify the project, please attach additional comments of information to this worksheet. Submit this worksheet and minimum requirements with the permit application.</t>
  </si>
  <si>
    <t>Question 3</t>
  </si>
  <si>
    <t>Boxes marked with a red top right corner contain useful information for completing this form.</t>
  </si>
  <si>
    <t>Comments:</t>
  </si>
  <si>
    <t>Be aware that after reviewing the submitted plans and computations in the worksheet, the IDNR staff may request additional documentation if sufficient evidence has not been provided that clearly demonstrates the effect that the project may have on the base flood elevation or impacts to fish, wildlife, and botanical resources in the floodway.</t>
  </si>
  <si>
    <t xml:space="preserve">Consult with DNR staff regarding this proposed project.  It may result in a changing flow regime for the bridge hydraulics.  </t>
  </si>
  <si>
    <t>Based on the results compiled in this worksheet no effect in the base flood elevation is expected since the Low Structure elevation is increaseing and Minimum Top of Road elevations are not changing, no additional computations are required. If any furthur commmunication is needed to justify the project, please attach additional comments of information to this worksheet. Submit this worksheet and minimum requirements with the permit application.</t>
  </si>
  <si>
    <t>Based on the results compiled in this worksheet no effect in the base flood elevation is expected since the Low Structure elevation is above the BFE and Minimum Top of Road elevations are not changing, no additional computations are required. If any furthur commmunication is needed to justify the project, please attach additional comments of information to this worksheet. Submit this worksheet and minimum requirements with the permit application.</t>
  </si>
  <si>
    <t>Based on the results compiled in this worksheet no effect in the base flood elevation is expected since the Low Structure elevation is not changing, no additional computations are required. If any furthur commmunication is needed to justify the project, please attach additional comments of information to this worksheet. Submit this worksheet and minimum requirements with the permit application.</t>
  </si>
  <si>
    <t>Based on the results compiled in this worksheet no effect in the base flood elevation is expected since the Low Structure elevation is increasing, no additional computations are required. If any furthur commmunication is needed to justify the project, please attach additional comments of information to this worksheet. Submit this worksheet and minimum requirements with the permit application.</t>
  </si>
  <si>
    <t>Based on the results compiled in this worksheet no effect in the base flood elevation is expected since the Low Structure elevation is above the BFE, no additional computations are required. If any furthur commmunication is needed to justify the project, please attach additional comments of information to this worksheet. Submit this worksheet and minimum requirements with the permit application.</t>
  </si>
  <si>
    <t>Based on the results compiled in this worksheet no effect in the base flood elevation is expected since the Low Structure elevation matches and the road profile is lowering, no additional computations are required. If any furthur commmunication is needed to justify the project, please attach additional comments of information to this worksheet. Submit this worksheet and minimum requirements with the permit application.</t>
  </si>
  <si>
    <t>Based on the results compiled in this worksheet no effect in the base flood elevation is expected since the Low Structure elevation is raising and the road profile is lowering, no additional computations are required. If any furthur commmunication is needed to justify the project, please attach additional comments of information to this worksheet. Submit this worksheet and minimum requirements with the permit application.</t>
  </si>
  <si>
    <t>By raising the bridge deck and potentially changing the flow around the bridge, the project has the potential to increase the BFE.  Therefore, based on the current design the project cannot be reviewed by a non-modeling assessment approach; computer modeling for both the existing and the proposed geometries is required to assess the bridge project. Submit this worksheet and minimum requirements with the permit application along with the computer model in accordance to the General Guidelines for the Hydrologic-Hydraulic Assessment of Floodplains in Indiana.</t>
  </si>
  <si>
    <t>By lowering the Low Structure elevation and raising the road profiles, the project has the potential to increase the BFE.  Therefore, based on the current design the project cannot be reviewed by a non-modeling assessment approach; computer modeling for both the existing and the proposed geometries is required to assess the bridge project. Submit this worksheet and minimum requirements with the permit application along with the computer model in accordance to the General Guidelines for the Hydrologic-Hydraulic Assessment of Floodplains in Indiana.</t>
  </si>
  <si>
    <t>By raising the road profiles, the project has the potential to increase the BFE.  Therefore, based on the current design the project cannot be reviewed by a non-modeling assessment approach; computer modeling for both the existing and the proposed geometries is required to assess the bridge project. Submit this worksheet and minimum requirements with the permit application along with the computer model in accordance to the General Guidelines for the Hydrologic-Hydraulic Assessment of Floodplains in Indiana.</t>
  </si>
  <si>
    <t>By lowering the Low Structure and potentially changing the flow around the bridge, the project has the potential to increase the BFE.  Therefore, based on the current design the project cannot be reviewed by a non-modeling assessment approach; computer modeling for both the existing and the proposed geometries is required to assess the bridge project. Submit this worksheet and minimum requirements with the permit application along with the computer model in accordance to the General Guidelines for the Hydrologic-Hydraulic Assessment of Floodplains in Indiana.</t>
  </si>
  <si>
    <t>Based on the results compiled in this worksheet no effect in the base flood elevation is expected since the Low Structure elevation is raised and the road profile is lowering, no additional computations are required. If any furthur commmunication is needed to justify the project, please attach additional comments of information to this worksheet. Submit this worksheet and minimum requirements with the permit application.</t>
  </si>
  <si>
    <t>By lowering the Low Structure elevation, the project has the potential to increase the BFE.  Therefore, based on the current design the project cannot be reviewed by a non-modeling assessment approach; computer modeling for both the existing and the proposed geometries is required to assess the bridge project. Submit this worksheet and minimum requirements with the permit application along with the computer model in accordance to the General Guidelines for the Hydrologic-Hydraulic Assessment of Floodplains in Indiana.</t>
  </si>
  <si>
    <t>Based on the results compiled in this worksheet no effect in the base flood elevation is expected since the Low Structure elevation is above the BFE and the road profile is lowering, no additional computations are required. If any furthur commmunication is needed to justify the project, please attach additional comments of information to this worksheet. Submit this worksheet and minimum requirements with the permit application.</t>
  </si>
  <si>
    <t>BRIDGE NON-MODELING WORKSHEET</t>
  </si>
  <si>
    <t>What type of project is being evaluated?</t>
  </si>
  <si>
    <t>R-I-K</t>
  </si>
  <si>
    <t>Pier Wrap</t>
  </si>
  <si>
    <t>Widening</t>
  </si>
  <si>
    <t>Instructions</t>
  </si>
  <si>
    <t>Provide the information requested to describe your project. Not all information will be needed to evaluate your project.</t>
  </si>
  <si>
    <t>Step 1: Preliminary Questions</t>
  </si>
  <si>
    <t>Step 2: Describe Project</t>
  </si>
  <si>
    <t>Question 1</t>
  </si>
  <si>
    <t>Question 2</t>
  </si>
  <si>
    <t>Question 4</t>
  </si>
  <si>
    <t>Key</t>
  </si>
  <si>
    <t>Text</t>
  </si>
  <si>
    <t>Answer the following questions to determine if your project is eligible to use this worksheet.</t>
  </si>
  <si>
    <t>Step 1 complete?</t>
  </si>
  <si>
    <t>Type of Project</t>
  </si>
  <si>
    <t>Complete Step 1 before completing Step 2.</t>
  </si>
  <si>
    <t>Low Str Existing</t>
  </si>
  <si>
    <t>Low Str Existing datum</t>
  </si>
  <si>
    <t>Low Str Proposed</t>
  </si>
  <si>
    <t>Low Str Proposed datum</t>
  </si>
  <si>
    <t>A datum is required for the EXISTING Low Structure Elevations.  The project can not be assessed until a datum is reported.</t>
  </si>
  <si>
    <t>A datum is required for the Proposed Low Structure Elevations.  The project can not be assessed until a datum is reported.</t>
  </si>
  <si>
    <t>Report the EXISTING Low Structure Elevation and datum in the appropriate fields below.</t>
  </si>
  <si>
    <t>Report the PROPOSED Low Structure Elevation and datum in the appropriate fields below.</t>
  </si>
  <si>
    <t>The low structure datums for the reported elevations must match for comparison purposes.  The project can not be assessed until a consistent datum is chosen for reported elevations.</t>
  </si>
  <si>
    <t>Pier Wrap Width</t>
  </si>
  <si>
    <t>Pier Wrap Width                                             and Number of Piers</t>
  </si>
  <si>
    <t>Number of Piers</t>
  </si>
  <si>
    <t># Piers</t>
  </si>
  <si>
    <t>Report the width of Pier Wrap being used.</t>
  </si>
  <si>
    <t>Report the number of piers on the bridge.</t>
  </si>
  <si>
    <t>High Str Existing</t>
  </si>
  <si>
    <t>High Str Existing datum</t>
  </si>
  <si>
    <t>High Str Proposed</t>
  </si>
  <si>
    <t>High Str Proposed datum</t>
  </si>
  <si>
    <t>Min Rd Existing</t>
  </si>
  <si>
    <t>Min Rd Existing datum</t>
  </si>
  <si>
    <t>Min Rd Proposed</t>
  </si>
  <si>
    <t>Min Rd Proposed datum</t>
  </si>
  <si>
    <t>Report the EXISTING High Structure Elevation and datum in the appropriate fields below.</t>
  </si>
  <si>
    <t>A datum is required for the EXISTING High Structure Elevations.  The project can not be assessed until a datum is reported.</t>
  </si>
  <si>
    <t>Report the PROPOSED High Structure Elevation and datum in the appropriate fields below.</t>
  </si>
  <si>
    <t>A datum is required for the Proposed High Structure Elevations.  The project can not be assessed until a datum is reported.</t>
  </si>
  <si>
    <t>The high structure datums for the reported elevations must match for comparison purposes.  The project can not be assessed until a consistent datum is chosen for reported elevations.</t>
  </si>
  <si>
    <t>Report the EXISTING Minimum Top of Road Elevation and datum in the appropriate fields below.</t>
  </si>
  <si>
    <t>A datum is required for the EXISTING Minimum Top of Road Elevations.  The project can not be assessed until a datum is reported.</t>
  </si>
  <si>
    <t>Report the PROPOSED Minimum Top of Road Elevation and datum in the appropriate fields below.</t>
  </si>
  <si>
    <t>A datum is required for the Proposed Minimum Top of Road Elevations.  The project can not be assessed until a datum is reported.</t>
  </si>
  <si>
    <t>The Minimum Top of Road datums for the reported elevations must match for comparison purposes.  The project can not be assessed until a consistent datum is chosen for reported elevations.</t>
  </si>
  <si>
    <t>The high structure datums and low structure datums must match for comparison purposes.  The project can not be assessed until a consistent datum is chosen for reported elevations.</t>
  </si>
  <si>
    <t>The Minimum Top of Road datums does not match previouly reported datums.  The project can not be assessed until a consistent datum is chosen for reported elevations.</t>
  </si>
  <si>
    <t>Continue on to step 2</t>
  </si>
  <si>
    <t>Continue on to Step 3</t>
  </si>
  <si>
    <t>Step 3: Analysis</t>
  </si>
  <si>
    <t xml:space="preserve">Provide the information requested to describe your project. Not all information will be needed to evaluate your project. If multiple design options are being considered for any of the above replacement-in-kind proposals, the proposed design with the smallest waterway opening value should be used in completing this worksheet. </t>
  </si>
  <si>
    <t>Step 2 complete?</t>
  </si>
  <si>
    <t>Profile Configuration</t>
  </si>
  <si>
    <t>Configuration Changes</t>
  </si>
  <si>
    <t>Complete Steps 1 and 2 before completing Step 3.</t>
  </si>
  <si>
    <t>BFE Datum</t>
  </si>
  <si>
    <t>BFE Source</t>
  </si>
  <si>
    <t>A datum is required for the Base Flood Elevation.  The project can not be assessed until a datum is reported.</t>
  </si>
  <si>
    <t>The BEF datum does not match previouly reported datums.  The project can not be assessed until a consistent datum is chosen for reported elevations.</t>
  </si>
  <si>
    <t>BFE Reference</t>
  </si>
  <si>
    <t>See Results</t>
  </si>
  <si>
    <t>Compute the waterway opening area for the PROPOSED structure and and record it in the appropriate field below.</t>
  </si>
  <si>
    <t>Compute the waterway opening area for the EXISTING structure and and record it in the appropriate field below.</t>
  </si>
  <si>
    <t>Existing Area</t>
  </si>
  <si>
    <t>Proposed Area</t>
  </si>
  <si>
    <t>Profile Question 1</t>
  </si>
  <si>
    <t>Profile Question 2</t>
  </si>
  <si>
    <t>No effect on the base flood elevation is expected since there is no proposed reduction in the waterway opening,  there is no proposed change to the existing road profile across the floodplain to affect any potential road overflow, and the proposed project is not lowering the existing low structure elevation.  Therefore, no further questions or computations on this worksheet are required.  If any further communication is needed to justify the project please attach additional comments or information to this worksheet.   Submit this worksheet and minimum requirements with the permit application.</t>
  </si>
  <si>
    <t>Taking into account the guardrail configuration, does the proposed road profile across the floodplain of the proposed project, match exactly with no variation, to that of the existing profile? Answer question below.</t>
  </si>
  <si>
    <t>Is the proposed road profile (approach roads) being raised or are guardrails being added? Answer question below.</t>
  </si>
  <si>
    <t>Perched check</t>
  </si>
  <si>
    <t>Pier Wrap Thickness</t>
  </si>
  <si>
    <t>Scour</t>
  </si>
  <si>
    <t>If you feel that this worksheet has not evaluated your project correctly please contact DNR Division of Water Engineering Services Staff to further discuss your project. Contact information can be found on the division website or at the following link http://www.in.gov/dnr/water/5736.htm.</t>
  </si>
  <si>
    <t>Downstream Extension</t>
  </si>
  <si>
    <t>Increase in Structure Width                                                (Along stream profile)</t>
  </si>
  <si>
    <t>Str Width U/S ext</t>
  </si>
  <si>
    <t>Str Width D/S ext</t>
  </si>
  <si>
    <t>NAVD88</t>
  </si>
  <si>
    <t>NGVD29</t>
  </si>
  <si>
    <t>Datums</t>
  </si>
  <si>
    <t>The BFE datum does not match previouly reported datums.  The project can not be assessed until a consistent datum is chosen for reported elevations.</t>
  </si>
  <si>
    <t>Bridges cannot be replaced by culverts due to the different hydraulic routines.  Examples of culverts are identified in the HEC-RAS manuals.  Therefore, computer modeling for both the existing and proposed geometries will be required to assess the bridge project.  Submit a completed permit application along with the computer model, modeling checklist, and project evaluation table in accordance to the General Guidelines for the Hydrologic-Hydraulic Assessment of Floodplains in Indiana.</t>
  </si>
  <si>
    <t xml:space="preserve">What type of project is being evaluated?                                                                                                                                  Replacement-In-Kind (R-I-K) analyzes the effects of bridge and culvert replacements,                                                                          Pier Wrap is used to evaluate the addition of pier wraps to a bridge,                                                                                     Widening projects include road expansions and culvert lengthenings,                                                                                                                        </t>
  </si>
  <si>
    <t>ft</t>
  </si>
  <si>
    <t>Proposed Cross Sectional Area</t>
  </si>
  <si>
    <t>sq ft</t>
  </si>
  <si>
    <t>Scour Section</t>
  </si>
  <si>
    <t>proposed XS area</t>
  </si>
  <si>
    <t>existing XS area</t>
  </si>
  <si>
    <t>in</t>
  </si>
  <si>
    <t>Pre-Eroded Cross Sectional Area</t>
  </si>
  <si>
    <t>Report the Pre-eroded Cross Sectional Area and the Proposed Cross Sectional Area in the appropriate fields below.</t>
  </si>
  <si>
    <t>No effect on the base flood elevation is expected since the site is being returned to pre-eroded conditions.  Therefore, no further questions or computations on this worksheet are required.  If any further communication is needed to justify the project please attach additional comments or information to this worksheet.   Submit this worksheet, plans showing the pre-eroded cross sectional area, plans showing the proposed cross sectional area,  and minimum requirements with the permit application.</t>
  </si>
  <si>
    <t>Column_1</t>
  </si>
  <si>
    <t>Report the upstream and downstream Structure Width extension lengths in the appropriate fields below. If there is no extension, enter 0 in the fields below.</t>
  </si>
  <si>
    <t>The EXISTING Minimum Top of Road datum does not match previouly reported datums.  The project can not be assessed until a consistent datum is chosen for reported elevations.</t>
  </si>
  <si>
    <t>A datum is required for the EXISTING Minimum Top of Road Elevation.  The project can not be assessed until a datum is reported.</t>
  </si>
  <si>
    <t>A datum is required for the Proposed Low Structure Elevation.  The project can not be assessed until a datum is reported.</t>
  </si>
  <si>
    <t>A datum is required for the EXISTING Low Structure Elevation.  The project can not be assessed until a datum is reported.</t>
  </si>
  <si>
    <t>A datum is required for the Proposed Minimum Top of Road Elevation.  The project can not be assessed until a datum is reported.</t>
  </si>
  <si>
    <t>The PROPOSED Minimum Top of Road datum does not match previouly reported datums.  The project can not be assessed until a consistent datum is chosen for reported elevations.</t>
  </si>
  <si>
    <t>Complete Step 2 before completing Step 3.</t>
  </si>
  <si>
    <t>Report the Proposed Cross Sectional Area in the appropriate fields below.</t>
  </si>
  <si>
    <t>Upstream Extension</t>
  </si>
  <si>
    <t>Minimal effect on the base flood elevation is expected due to the added pier wrap. Therefore, no further questions or computations on this worksheet are required.  If any further communication is needed to justify the project please attach additional comments or information to this worksheet.   Submit this worksheet and minimum requirements with the permit application.</t>
  </si>
  <si>
    <t>Because the upstream end of the structure is being extended, HY8 or HEC-RAS modeling is likely. Contact IDNR Water Engineering Services Section to discuss your project specifically. Contact information can be found on the division website or at the following link http://www.in.gov/dnr/water/5736.htm.</t>
  </si>
  <si>
    <t xml:space="preserve">By changing the High Structure Elevation, the project has the potential to increase the BFE.  Therefore, based on the current design the project cannot be reviewed by a non-modeling assessment approach; computer modeling for both the existing and the proposed geometries is required to assess the bridge project. Submit this worksheet and minimum requirements with the permit application along with the computer model in accordance to the General Guidelines for the Hydrologic-Hydraulic Assessment of Floodplains in Indiana.               </t>
  </si>
  <si>
    <t xml:space="preserve">By raising the road profiles, the project has the potential to increase the BFE.  Therefore, based on the current design the project cannot be reviewed by a non-modeling assessment approach; computer modeling for both the existing and the proposed geometries is required to assess the bridge project. Submit this worksheet and minimum requirements with the permit application along with the computer model in accordance to the General Guidelines for the Hydrologic-Hydraulic Assessment of Floodplains in Indiana.                                        </t>
  </si>
  <si>
    <t xml:space="preserve">Based on the proposed area of waterway opening being reduced the project cannot be reviewed by a non-modeling assessment approach; therefore, computer modeling for both the existing and proposed geometries will be required to assess the bridge project.  Submit a completed permit application along with the computer model, modeling checklist, and project evaluation table in accordance to the General Guidelines for the Hydrologic-Hydraulic Assessment of Floodplains in Indiana.                                                                                                   </t>
  </si>
  <si>
    <t xml:space="preserve">Based on the proposed area of waterway opening being reduced the project cannot be reviewed by a non-modeling assessment approach; therefore, computer modeling for both the existing and proposed geometries will be required to assess the bridge project.  Submit a completed permit application along with the computer model, modeling checklist, and project evaluation table in accordance to the General Guidelines for the Hydrologic-Hydraulic Assessment of Floodplains in Indiana.                                                                                                 </t>
  </si>
  <si>
    <t xml:space="preserve">Based on the size of the proposed pier wraps the project cannot be reviewed by a non-modeling assessment approach; therefore, computer modeling for both the existing and proposed geometries will be required to assess the bridge project.  Submit a completed permit application along with the computer model, modeling checklist, and project evaluation table in accordance to the General Guidelines for the Hydrologic-Hydraulic Assessment of Floodplains in Indiana.                                                                                                                                      </t>
  </si>
  <si>
    <t xml:space="preserve">Based on the proposed area of waterway opening being reduced the project cannot be reviewed by a non-modeling assessment approach; therefore, computer modeling for both the existing and proposed geometries will be required to assess the bridge project.  Submit a completed permit application along with the computer model, modeling checklist, and project evaluation table in accordance to the General Guidelines for the Hydrologic-Hydraulic Assessment of Floodplains in Indiana.                                                                                        </t>
  </si>
  <si>
    <t>The Minimum Top of Road datum does not match previouly reported datums.  The project can not be assessed until a consistent datum is chosen for reported elevations.</t>
  </si>
  <si>
    <t>The high structure datum and low structure datum must match for comparison purposes.  The project can not be assessed until a consistent datum is chosen for reported elevations.</t>
  </si>
  <si>
    <t>Because the bridge appears to be controlled by Pressure/Weir Flow equations more information will be need to assess your project. Contact IDNR Water Engineering Services Section to discuss your project specifically. Contact information can be found on the division website or at the following link http://www.in.gov/dnr/water/5736.htm.</t>
  </si>
  <si>
    <t>An assessment using the Bridge Non-Modeling Worksheet is appropriate to use for a bridge replacement-in-kind (R-I-K), bridge widening, pier wrap, or scour repair project for roadway, railroad, pedestrian, golf cart, or private access structures.  This non-modeling approach may be applicable to assess a bridge replacement project where the flow regime is not changing.</t>
  </si>
  <si>
    <t>COMPANION WORKSHEET B</t>
  </si>
  <si>
    <t>State Form 55234 (R / 9-17)</t>
  </si>
  <si>
    <r>
      <t xml:space="preserve">Enter data in sequence as directed by the Instructions in the blue box below to adequately evaluate the project under a non-modeling assessment approach.  </t>
    </r>
    <r>
      <rPr>
        <b/>
        <i/>
        <sz val="12"/>
        <color indexed="10"/>
        <rFont val="Arial"/>
        <family val="2"/>
      </rPr>
      <t>Always start with a blank worksheet and complete from the top down so that projects are evaluated correctly.</t>
    </r>
  </si>
  <si>
    <t>(Do not include eroded area in calculations.)</t>
  </si>
  <si>
    <r>
      <t>Date</t>
    </r>
    <r>
      <rPr>
        <i/>
        <sz val="10"/>
        <color theme="1"/>
        <rFont val="Arial"/>
        <family val="2"/>
      </rPr>
      <t xml:space="preserve"> </t>
    </r>
    <r>
      <rPr>
        <i/>
        <sz val="9"/>
        <color theme="1"/>
        <rFont val="Arial"/>
        <family val="2"/>
      </rPr>
      <t>(month, day, year)</t>
    </r>
    <r>
      <rPr>
        <sz val="12"/>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</si>
</sst>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numFmts>
  <fonts count="30" x14ac:knownFonts="1">
    <font>
      <sz val="11"/>
      <color theme="1"/>
      <name val="Calibri"/>
      <family val="2"/>
      <scheme val="minor"/>
    </font>
    <font>
      <sz val="10"/>
      <color indexed="8"/>
      <name val="Arial"/>
      <family val="2"/>
    </font>
    <font>
      <b/>
      <sz val="11"/>
      <color theme="1"/>
      <name val="Calibri"/>
      <family val="2"/>
      <scheme val="minor"/>
    </font>
    <font>
      <sz val="12"/>
      <color theme="1"/>
      <name val="Arial"/>
      <family val="2"/>
    </font>
    <font>
      <b/>
      <sz val="12"/>
      <color theme="1"/>
      <name val="Arial"/>
      <family val="2"/>
    </font>
    <font>
      <b/>
      <sz val="14"/>
      <color theme="1"/>
      <name val="Arial"/>
      <family val="2"/>
    </font>
    <font>
      <b/>
      <sz val="12"/>
      <color rgb="FFFF0000"/>
      <name val="Arial"/>
      <family val="2"/>
    </font>
    <font>
      <sz val="9"/>
      <color theme="1"/>
      <name val="Arial"/>
      <family val="2"/>
    </font>
    <font>
      <sz val="12"/>
      <color rgb="FFFF0000"/>
      <name val="Arial"/>
      <family val="2"/>
    </font>
    <font>
      <sz val="10"/>
      <color indexed="81"/>
      <name val="Arial"/>
      <family val="2"/>
    </font>
    <font>
      <sz val="11"/>
      <color indexed="81"/>
      <name val="Arial"/>
      <family val="2"/>
    </font>
    <font>
      <sz val="14"/>
      <color theme="1"/>
      <name val="Arial"/>
      <family val="2"/>
    </font>
    <font>
      <b/>
      <sz val="11"/>
      <color rgb="FFFF0000"/>
      <name val="Calibri"/>
      <family val="2"/>
      <scheme val="minor"/>
    </font>
    <font>
      <b/>
      <sz val="12"/>
      <color theme="1"/>
      <name val="Calibri"/>
      <family val="2"/>
      <scheme val="minor"/>
    </font>
    <font>
      <sz val="12"/>
      <color theme="1"/>
      <name val="Times New Roman"/>
      <family val="1"/>
    </font>
    <font>
      <sz val="11"/>
      <color theme="1"/>
      <name val="Times New Roman"/>
      <family val="1"/>
    </font>
    <font>
      <sz val="10"/>
      <color indexed="8"/>
      <name val="Times New Roman"/>
      <family val="1"/>
    </font>
    <font>
      <b/>
      <sz val="12"/>
      <color theme="1"/>
      <name val="Times New Roman"/>
      <family val="1"/>
    </font>
    <font>
      <sz val="10"/>
      <color theme="1"/>
      <name val="Arial"/>
      <family val="2"/>
    </font>
    <font>
      <sz val="10"/>
      <color theme="1"/>
      <name val="Calibri"/>
      <family val="2"/>
      <scheme val="minor"/>
    </font>
    <font>
      <sz val="10"/>
      <color rgb="FF000000"/>
      <name val="Arial"/>
      <family val="2"/>
    </font>
    <font>
      <sz val="16"/>
      <color theme="1"/>
      <name val="Calibri"/>
      <family val="2"/>
      <scheme val="minor"/>
    </font>
    <font>
      <sz val="12"/>
      <color indexed="81"/>
      <name val="Tahoma"/>
      <family val="2"/>
    </font>
    <font>
      <sz val="12"/>
      <color indexed="81"/>
      <name val="Arial"/>
      <family val="2"/>
    </font>
    <font>
      <i/>
      <sz val="12"/>
      <color theme="1"/>
      <name val="Arial"/>
      <family val="2"/>
    </font>
    <font>
      <i/>
      <sz val="12"/>
      <color theme="1"/>
      <name val="Calibri"/>
      <family val="2"/>
      <scheme val="minor"/>
    </font>
    <font>
      <b/>
      <i/>
      <sz val="12"/>
      <color theme="1"/>
      <name val="Arial"/>
      <family val="2"/>
    </font>
    <font>
      <b/>
      <i/>
      <sz val="12"/>
      <color indexed="10"/>
      <name val="Arial"/>
      <family val="2"/>
    </font>
    <font>
      <i/>
      <sz val="9"/>
      <color theme="1"/>
      <name val="Arial"/>
      <family val="2"/>
    </font>
    <font>
      <i/>
      <sz val="10"/>
      <color theme="1"/>
      <name val="Arial"/>
      <family val="2"/>
    </font>
  </fonts>
  <fills count="20">
    <fill>
      <patternFill patternType="none"/>
    </fill>
    <fill>
      <patternFill patternType="gray125"/>
    </fill>
    <fill>
      <patternFill patternType="solid">
        <fgColor rgb="FFFFFFCC"/>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34998626667073579"/>
        <bgColor indexed="64"/>
      </patternFill>
    </fill>
    <fill>
      <patternFill patternType="solid">
        <fgColor rgb="FFCCECFF"/>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59996337778862885"/>
        <bgColor indexed="64"/>
      </patternFill>
    </fill>
    <fill>
      <patternFill patternType="solid">
        <fgColor rgb="FF00B0F0"/>
        <bgColor indexed="64"/>
      </patternFill>
    </fill>
    <fill>
      <patternFill patternType="solid">
        <fgColor rgb="FF99CCFF"/>
        <bgColor indexed="64"/>
      </patternFill>
    </fill>
    <fill>
      <patternFill patternType="solid">
        <fgColor rgb="FF00B050"/>
        <bgColor indexed="64"/>
      </patternFill>
    </fill>
    <fill>
      <patternFill patternType="solid">
        <fgColor rgb="FF7030A0"/>
        <bgColor indexed="64"/>
      </patternFill>
    </fill>
    <fill>
      <patternFill patternType="solid">
        <fgColor theme="9" tint="-0.249977111117893"/>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auto="1"/>
      </left>
      <right style="medium">
        <color indexed="64"/>
      </right>
      <top style="medium">
        <color auto="1"/>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rgb="FFFFFF00"/>
      </left>
      <right style="medium">
        <color rgb="FFFFFF00"/>
      </right>
      <top style="medium">
        <color rgb="FFFFFF00"/>
      </top>
      <bottom style="medium">
        <color rgb="FFFFFF00"/>
      </bottom>
      <diagonal/>
    </border>
    <border>
      <left/>
      <right/>
      <top/>
      <bottom style="thick">
        <color indexed="64"/>
      </bottom>
      <diagonal/>
    </border>
    <border>
      <left/>
      <right style="thin">
        <color indexed="64"/>
      </right>
      <top/>
      <bottom style="thick">
        <color indexed="64"/>
      </bottom>
      <diagonal/>
    </border>
    <border>
      <left/>
      <right/>
      <top style="thick">
        <color indexed="64"/>
      </top>
      <bottom/>
      <diagonal/>
    </border>
    <border>
      <left/>
      <right style="thin">
        <color indexed="64"/>
      </right>
      <top style="thick">
        <color indexed="64"/>
      </top>
      <bottom/>
      <diagonal/>
    </border>
  </borders>
  <cellStyleXfs count="1">
    <xf numFmtId="0" fontId="0" fillId="0" borderId="0"/>
  </cellStyleXfs>
  <cellXfs count="271">
    <xf numFmtId="0" fontId="0" fillId="0" borderId="0" xfId="0"/>
    <xf numFmtId="0" fontId="4" fillId="2" borderId="22" xfId="0" applyFont="1" applyFill="1" applyBorder="1" applyAlignment="1" applyProtection="1">
      <alignment horizontal="center"/>
      <protection locked="0"/>
    </xf>
    <xf numFmtId="0" fontId="11" fillId="5" borderId="0" xfId="0" applyFont="1" applyFill="1"/>
    <xf numFmtId="0" fontId="11" fillId="4" borderId="0" xfId="0" applyFont="1" applyFill="1"/>
    <xf numFmtId="0" fontId="11" fillId="4" borderId="0" xfId="0" applyFont="1" applyFill="1" applyAlignment="1"/>
    <xf numFmtId="0" fontId="4" fillId="2" borderId="30"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protection locked="0"/>
    </xf>
    <xf numFmtId="0" fontId="11" fillId="4" borderId="0" xfId="0" applyFont="1" applyFill="1" applyAlignment="1">
      <alignment vertical="center" wrapText="1"/>
    </xf>
    <xf numFmtId="0" fontId="0" fillId="4" borderId="0" xfId="0" applyFill="1" applyAlignment="1">
      <alignment vertical="center" wrapText="1"/>
    </xf>
    <xf numFmtId="0" fontId="0" fillId="4" borderId="0" xfId="0" applyFill="1" applyAlignment="1">
      <alignment wrapText="1"/>
    </xf>
    <xf numFmtId="0" fontId="4" fillId="2" borderId="27" xfId="0" applyFont="1" applyFill="1" applyBorder="1" applyAlignment="1" applyProtection="1">
      <alignment horizontal="center"/>
      <protection locked="0"/>
    </xf>
    <xf numFmtId="0" fontId="3" fillId="0" borderId="0" xfId="0" applyFont="1" applyFill="1" applyBorder="1" applyProtection="1"/>
    <xf numFmtId="0" fontId="4" fillId="0" borderId="0" xfId="0" applyFont="1" applyFill="1" applyBorder="1" applyProtection="1"/>
    <xf numFmtId="0" fontId="7" fillId="0" borderId="0" xfId="0" applyFont="1" applyFill="1" applyBorder="1" applyAlignment="1" applyProtection="1">
      <alignment horizontal="center"/>
    </xf>
    <xf numFmtId="0" fontId="7" fillId="0" borderId="0" xfId="0" applyFont="1" applyFill="1" applyBorder="1" applyProtection="1"/>
    <xf numFmtId="0" fontId="3" fillId="0" borderId="0" xfId="0" applyFont="1" applyFill="1" applyProtection="1"/>
    <xf numFmtId="0" fontId="0" fillId="0" borderId="1" xfId="0" applyBorder="1" applyAlignment="1" applyProtection="1"/>
    <xf numFmtId="0" fontId="0" fillId="0" borderId="2" xfId="0" applyBorder="1" applyAlignment="1" applyProtection="1"/>
    <xf numFmtId="0" fontId="3" fillId="0" borderId="41" xfId="0" applyFont="1" applyFill="1" applyBorder="1" applyAlignment="1" applyProtection="1">
      <alignment horizontal="center" vertical="center"/>
    </xf>
    <xf numFmtId="0" fontId="3" fillId="0" borderId="4" xfId="0" applyFont="1" applyBorder="1" applyAlignment="1" applyProtection="1"/>
    <xf numFmtId="0" fontId="0" fillId="0" borderId="0" xfId="0" applyBorder="1" applyAlignment="1" applyProtection="1"/>
    <xf numFmtId="0" fontId="3" fillId="0" borderId="4" xfId="0" applyFont="1" applyFill="1" applyBorder="1" applyAlignment="1" applyProtection="1">
      <alignment vertical="center"/>
    </xf>
    <xf numFmtId="0" fontId="3" fillId="0" borderId="21" xfId="0" applyFont="1" applyFill="1" applyBorder="1" applyAlignment="1" applyProtection="1"/>
    <xf numFmtId="0" fontId="4" fillId="0" borderId="21" xfId="0" applyFont="1" applyFill="1" applyBorder="1" applyAlignment="1" applyProtection="1">
      <alignment horizontal="center"/>
    </xf>
    <xf numFmtId="0" fontId="3" fillId="0" borderId="10" xfId="0" applyFont="1" applyFill="1" applyBorder="1" applyAlignment="1" applyProtection="1">
      <alignment vertical="center"/>
    </xf>
    <xf numFmtId="0" fontId="3" fillId="0" borderId="11" xfId="0" applyFont="1" applyFill="1" applyBorder="1" applyAlignment="1" applyProtection="1">
      <alignment vertical="center"/>
    </xf>
    <xf numFmtId="0" fontId="3" fillId="0" borderId="29" xfId="0" applyFont="1" applyFill="1" applyBorder="1" applyAlignment="1" applyProtection="1">
      <alignment vertical="center"/>
    </xf>
    <xf numFmtId="0" fontId="3" fillId="0" borderId="9" xfId="0" applyFont="1" applyFill="1" applyBorder="1" applyProtection="1"/>
    <xf numFmtId="0" fontId="3" fillId="0" borderId="0" xfId="0" applyFont="1" applyFill="1" applyBorder="1" applyAlignment="1" applyProtection="1">
      <alignment horizontal="center"/>
    </xf>
    <xf numFmtId="0" fontId="3" fillId="0" borderId="16" xfId="0" applyFont="1" applyFill="1" applyBorder="1" applyProtection="1"/>
    <xf numFmtId="0" fontId="3" fillId="0" borderId="8" xfId="0" applyFont="1" applyFill="1" applyBorder="1" applyProtection="1"/>
    <xf numFmtId="0" fontId="3" fillId="0" borderId="31" xfId="0" applyFont="1" applyFill="1" applyBorder="1" applyProtection="1"/>
    <xf numFmtId="0" fontId="3" fillId="0" borderId="34" xfId="0" applyFont="1" applyFill="1" applyBorder="1" applyAlignment="1" applyProtection="1">
      <alignment horizontal="center"/>
    </xf>
    <xf numFmtId="0" fontId="7" fillId="0" borderId="22" xfId="0" applyFont="1" applyFill="1" applyBorder="1" applyAlignment="1" applyProtection="1">
      <alignment horizontal="center" vertical="top"/>
    </xf>
    <xf numFmtId="0" fontId="7" fillId="0" borderId="31" xfId="0" applyFont="1" applyFill="1" applyBorder="1" applyAlignment="1" applyProtection="1">
      <alignment horizontal="center" vertical="top"/>
    </xf>
    <xf numFmtId="0" fontId="3" fillId="0" borderId="35" xfId="0" applyFont="1" applyFill="1" applyBorder="1" applyProtection="1"/>
    <xf numFmtId="0" fontId="3" fillId="0" borderId="11" xfId="0" applyFont="1" applyFill="1" applyBorder="1" applyProtection="1"/>
    <xf numFmtId="0" fontId="7" fillId="0" borderId="29" xfId="0" applyFont="1" applyFill="1" applyBorder="1" applyAlignment="1" applyProtection="1">
      <alignment horizontal="center" vertical="top"/>
    </xf>
    <xf numFmtId="0" fontId="7" fillId="0" borderId="12" xfId="0" applyFont="1" applyFill="1" applyBorder="1" applyAlignment="1" applyProtection="1">
      <alignment horizontal="center" vertical="top"/>
    </xf>
    <xf numFmtId="0" fontId="3" fillId="0" borderId="6" xfId="0" applyFont="1" applyFill="1" applyBorder="1" applyProtection="1"/>
    <xf numFmtId="0" fontId="3" fillId="0" borderId="1" xfId="0" applyFont="1" applyFill="1" applyBorder="1" applyAlignment="1" applyProtection="1">
      <alignment horizontal="left" vertical="center"/>
    </xf>
    <xf numFmtId="0" fontId="3" fillId="0" borderId="2" xfId="0" applyFont="1" applyFill="1" applyBorder="1" applyProtection="1"/>
    <xf numFmtId="0" fontId="3" fillId="0" borderId="2" xfId="0" applyFont="1" applyFill="1" applyBorder="1" applyAlignment="1" applyProtection="1">
      <alignment horizontal="left" vertical="center"/>
    </xf>
    <xf numFmtId="0" fontId="3" fillId="0" borderId="32" xfId="0" applyFont="1" applyFill="1" applyBorder="1" applyAlignment="1" applyProtection="1">
      <alignment horizontal="center" vertical="center"/>
    </xf>
    <xf numFmtId="0" fontId="3" fillId="0" borderId="4" xfId="0" applyFont="1" applyBorder="1" applyAlignment="1" applyProtection="1">
      <alignment horizontal="left" vertical="center"/>
    </xf>
    <xf numFmtId="0" fontId="8" fillId="0" borderId="0" xfId="0" applyFont="1" applyFill="1" applyAlignment="1" applyProtection="1">
      <alignment vertical="top"/>
    </xf>
    <xf numFmtId="0" fontId="3" fillId="0" borderId="26" xfId="0" applyFont="1" applyFill="1" applyBorder="1" applyProtection="1"/>
    <xf numFmtId="0" fontId="7" fillId="0" borderId="8" xfId="0" applyFont="1" applyFill="1" applyBorder="1" applyAlignment="1" applyProtection="1">
      <alignment horizontal="center" vertical="top"/>
    </xf>
    <xf numFmtId="0" fontId="0" fillId="0" borderId="0" xfId="0" applyFill="1" applyBorder="1" applyAlignment="1" applyProtection="1">
      <alignment horizontal="center" vertical="center" wrapText="1"/>
    </xf>
    <xf numFmtId="0" fontId="7" fillId="0" borderId="0" xfId="0" applyFont="1" applyFill="1" applyBorder="1" applyAlignment="1" applyProtection="1">
      <alignment horizontal="center" vertical="top"/>
    </xf>
    <xf numFmtId="0" fontId="3" fillId="2" borderId="1" xfId="0" applyFont="1" applyFill="1" applyBorder="1" applyProtection="1"/>
    <xf numFmtId="0" fontId="3" fillId="2" borderId="2" xfId="0" applyFont="1" applyFill="1" applyBorder="1" applyProtection="1"/>
    <xf numFmtId="0" fontId="3" fillId="2" borderId="3" xfId="0" applyFont="1" applyFill="1" applyBorder="1" applyProtection="1"/>
    <xf numFmtId="0" fontId="3" fillId="3" borderId="0" xfId="0" applyFont="1" applyFill="1" applyProtection="1"/>
    <xf numFmtId="0" fontId="0" fillId="0" borderId="0" xfId="0" applyProtection="1">
      <protection hidden="1"/>
    </xf>
    <xf numFmtId="0" fontId="21" fillId="0" borderId="0" xfId="0" applyFont="1" applyProtection="1">
      <protection hidden="1"/>
    </xf>
    <xf numFmtId="0" fontId="0" fillId="15" borderId="0" xfId="0" applyFill="1" applyAlignment="1" applyProtection="1">
      <protection hidden="1"/>
    </xf>
    <xf numFmtId="0" fontId="0" fillId="0" borderId="9" xfId="0" applyBorder="1" applyProtection="1">
      <protection hidden="1"/>
    </xf>
    <xf numFmtId="0" fontId="0" fillId="0" borderId="6" xfId="0" applyBorder="1" applyProtection="1">
      <protection hidden="1"/>
    </xf>
    <xf numFmtId="0" fontId="0" fillId="0" borderId="20" xfId="0" applyBorder="1" applyProtection="1">
      <protection hidden="1"/>
    </xf>
    <xf numFmtId="0" fontId="0" fillId="0" borderId="7" xfId="0" applyBorder="1" applyProtection="1">
      <protection hidden="1"/>
    </xf>
    <xf numFmtId="0" fontId="0" fillId="0" borderId="21" xfId="0" applyBorder="1" applyProtection="1">
      <protection hidden="1"/>
    </xf>
    <xf numFmtId="0" fontId="0" fillId="12" borderId="0" xfId="0" applyFill="1" applyProtection="1">
      <protection hidden="1"/>
    </xf>
    <xf numFmtId="0" fontId="0" fillId="0" borderId="0" xfId="0" quotePrefix="1" applyProtection="1">
      <protection hidden="1"/>
    </xf>
    <xf numFmtId="0" fontId="0" fillId="0" borderId="16" xfId="0" applyBorder="1" applyProtection="1">
      <protection hidden="1"/>
    </xf>
    <xf numFmtId="0" fontId="0" fillId="0" borderId="22" xfId="0" applyBorder="1" applyProtection="1">
      <protection hidden="1"/>
    </xf>
    <xf numFmtId="0" fontId="0" fillId="0" borderId="0" xfId="0" applyFill="1" applyProtection="1">
      <protection hidden="1"/>
    </xf>
    <xf numFmtId="0" fontId="0" fillId="2" borderId="0" xfId="0" applyFill="1" applyProtection="1">
      <protection hidden="1"/>
    </xf>
    <xf numFmtId="0" fontId="0" fillId="16" borderId="0" xfId="0" applyFill="1" applyProtection="1">
      <protection hidden="1"/>
    </xf>
    <xf numFmtId="0" fontId="0" fillId="17" borderId="0" xfId="0" applyFill="1" applyProtection="1">
      <protection hidden="1"/>
    </xf>
    <xf numFmtId="0" fontId="2" fillId="0" borderId="0" xfId="0" applyFont="1" applyProtection="1">
      <protection hidden="1"/>
    </xf>
    <xf numFmtId="0" fontId="0" fillId="17" borderId="49" xfId="0" applyFill="1" applyBorder="1" applyProtection="1">
      <protection hidden="1"/>
    </xf>
    <xf numFmtId="0" fontId="0" fillId="0" borderId="0" xfId="0" applyAlignment="1" applyProtection="1">
      <alignment horizontal="right"/>
      <protection hidden="1"/>
    </xf>
    <xf numFmtId="0" fontId="0" fillId="10" borderId="0" xfId="0" applyFill="1" applyProtection="1">
      <protection hidden="1"/>
    </xf>
    <xf numFmtId="0" fontId="3" fillId="0" borderId="0" xfId="0" applyFont="1" applyProtection="1">
      <protection hidden="1"/>
    </xf>
    <xf numFmtId="0" fontId="0" fillId="16" borderId="0" xfId="0" applyFill="1" applyAlignment="1" applyProtection="1">
      <protection hidden="1"/>
    </xf>
    <xf numFmtId="0" fontId="0" fillId="18" borderId="0" xfId="0" applyFill="1" applyProtection="1">
      <protection hidden="1"/>
    </xf>
    <xf numFmtId="0" fontId="0" fillId="0" borderId="19" xfId="0" applyBorder="1" applyProtection="1">
      <protection hidden="1"/>
    </xf>
    <xf numFmtId="0" fontId="14" fillId="7" borderId="37" xfId="0" applyFont="1" applyFill="1" applyBorder="1" applyAlignment="1" applyProtection="1">
      <alignment horizontal="center" vertical="center"/>
      <protection hidden="1"/>
    </xf>
    <xf numFmtId="0" fontId="14" fillId="7" borderId="38" xfId="0" applyFont="1" applyFill="1" applyBorder="1" applyAlignment="1" applyProtection="1">
      <alignment horizontal="center" vertical="center"/>
      <protection hidden="1"/>
    </xf>
    <xf numFmtId="0" fontId="14" fillId="7" borderId="39" xfId="0" applyFont="1" applyFill="1" applyBorder="1" applyAlignment="1" applyProtection="1">
      <alignment horizontal="center" vertical="center"/>
      <protection hidden="1"/>
    </xf>
    <xf numFmtId="0" fontId="14" fillId="0" borderId="40" xfId="0" applyFont="1" applyFill="1" applyBorder="1" applyProtection="1">
      <protection hidden="1"/>
    </xf>
    <xf numFmtId="0" fontId="14" fillId="8" borderId="37" xfId="0" applyFont="1" applyFill="1" applyBorder="1" applyAlignment="1" applyProtection="1">
      <alignment horizontal="center" vertical="center"/>
      <protection hidden="1"/>
    </xf>
    <xf numFmtId="0" fontId="14" fillId="8" borderId="38" xfId="0" applyFont="1" applyFill="1" applyBorder="1" applyAlignment="1" applyProtection="1">
      <alignment horizontal="center" vertical="center"/>
      <protection hidden="1"/>
    </xf>
    <xf numFmtId="0" fontId="14" fillId="14" borderId="38" xfId="0" applyFont="1" applyFill="1" applyBorder="1" applyAlignment="1" applyProtection="1">
      <alignment horizontal="center" vertical="center"/>
      <protection hidden="1"/>
    </xf>
    <xf numFmtId="0" fontId="14" fillId="14" borderId="39" xfId="0" applyFont="1" applyFill="1" applyBorder="1" applyAlignment="1" applyProtection="1">
      <alignment horizontal="center" vertical="center"/>
      <protection hidden="1"/>
    </xf>
    <xf numFmtId="0" fontId="14" fillId="0" borderId="40" xfId="0" applyFont="1" applyBorder="1" applyProtection="1">
      <protection hidden="1"/>
    </xf>
    <xf numFmtId="0" fontId="14" fillId="9" borderId="41" xfId="0" applyFont="1" applyFill="1" applyBorder="1" applyProtection="1">
      <protection hidden="1"/>
    </xf>
    <xf numFmtId="0" fontId="3" fillId="12" borderId="43" xfId="0" applyFont="1" applyFill="1" applyBorder="1" applyProtection="1">
      <protection hidden="1"/>
    </xf>
    <xf numFmtId="0" fontId="14" fillId="0" borderId="19" xfId="0" applyFont="1" applyFill="1" applyBorder="1" applyProtection="1">
      <protection hidden="1"/>
    </xf>
    <xf numFmtId="0" fontId="14" fillId="0" borderId="19" xfId="0" applyFont="1" applyBorder="1" applyProtection="1">
      <protection hidden="1"/>
    </xf>
    <xf numFmtId="0" fontId="15" fillId="0" borderId="19" xfId="0" applyFont="1" applyBorder="1" applyAlignment="1" applyProtection="1">
      <alignment wrapText="1"/>
      <protection hidden="1"/>
    </xf>
    <xf numFmtId="0" fontId="14" fillId="0" borderId="27" xfId="0" applyFont="1" applyBorder="1" applyProtection="1">
      <protection hidden="1"/>
    </xf>
    <xf numFmtId="0" fontId="0" fillId="0" borderId="0" xfId="0" applyAlignment="1" applyProtection="1">
      <alignment vertical="center"/>
      <protection hidden="1"/>
    </xf>
    <xf numFmtId="0" fontId="14" fillId="0" borderId="19" xfId="0" applyFont="1" applyBorder="1" applyAlignment="1" applyProtection="1">
      <alignment horizontal="center" vertical="center"/>
      <protection hidden="1"/>
    </xf>
    <xf numFmtId="0" fontId="14" fillId="0" borderId="19" xfId="0" applyFont="1" applyFill="1" applyBorder="1" applyAlignment="1" applyProtection="1">
      <alignment horizontal="center" vertical="center"/>
      <protection hidden="1"/>
    </xf>
    <xf numFmtId="0" fontId="14" fillId="0" borderId="19" xfId="0" applyFont="1" applyBorder="1" applyAlignment="1" applyProtection="1">
      <alignment horizontal="center" vertical="center" wrapText="1"/>
      <protection hidden="1"/>
    </xf>
    <xf numFmtId="0" fontId="14" fillId="0" borderId="27" xfId="0" applyFont="1" applyBorder="1" applyAlignment="1" applyProtection="1">
      <alignment horizontal="center" vertical="center"/>
      <protection hidden="1"/>
    </xf>
    <xf numFmtId="0" fontId="17" fillId="13" borderId="19" xfId="0" applyFont="1" applyFill="1" applyBorder="1" applyAlignment="1" applyProtection="1">
      <alignment horizontal="center" vertical="center"/>
      <protection hidden="1"/>
    </xf>
    <xf numFmtId="0" fontId="17" fillId="0" borderId="19" xfId="0" applyFont="1" applyBorder="1" applyAlignment="1" applyProtection="1">
      <alignment horizontal="center" vertical="center"/>
      <protection hidden="1"/>
    </xf>
    <xf numFmtId="0" fontId="14" fillId="9" borderId="19" xfId="0" applyFont="1" applyFill="1" applyBorder="1" applyAlignment="1" applyProtection="1">
      <alignment horizontal="center" vertical="center" wrapText="1"/>
      <protection hidden="1"/>
    </xf>
    <xf numFmtId="0" fontId="19" fillId="0" borderId="27" xfId="0" applyFont="1" applyFill="1" applyBorder="1" applyAlignment="1" applyProtection="1">
      <alignment horizontal="left" vertical="center" wrapText="1"/>
      <protection hidden="1"/>
    </xf>
    <xf numFmtId="0" fontId="3" fillId="0" borderId="0" xfId="0" quotePrefix="1" applyFont="1" applyProtection="1">
      <protection hidden="1"/>
    </xf>
    <xf numFmtId="0" fontId="14" fillId="10" borderId="19" xfId="0" applyFont="1" applyFill="1" applyBorder="1" applyAlignment="1" applyProtection="1">
      <alignment horizontal="center" vertical="center" wrapText="1"/>
      <protection hidden="1"/>
    </xf>
    <xf numFmtId="0" fontId="14" fillId="11" borderId="19" xfId="0" applyFont="1" applyFill="1" applyBorder="1" applyAlignment="1" applyProtection="1">
      <alignment horizontal="center" vertical="center" wrapText="1"/>
      <protection hidden="1"/>
    </xf>
    <xf numFmtId="0" fontId="14" fillId="12" borderId="19" xfId="0" applyFont="1" applyFill="1" applyBorder="1" applyAlignment="1" applyProtection="1">
      <alignment horizontal="center" vertical="center" wrapText="1"/>
      <protection hidden="1"/>
    </xf>
    <xf numFmtId="0" fontId="3" fillId="12" borderId="0" xfId="0" applyFont="1" applyFill="1" applyProtection="1">
      <protection hidden="1"/>
    </xf>
    <xf numFmtId="0" fontId="0" fillId="0" borderId="0" xfId="0" applyFont="1" applyProtection="1">
      <protection hidden="1"/>
    </xf>
    <xf numFmtId="0" fontId="0" fillId="10" borderId="0" xfId="0" applyFont="1" applyFill="1" applyProtection="1">
      <protection hidden="1"/>
    </xf>
    <xf numFmtId="0" fontId="0" fillId="2" borderId="0" xfId="0" applyFont="1" applyFill="1" applyProtection="1">
      <protection hidden="1"/>
    </xf>
    <xf numFmtId="49" fontId="0" fillId="0" borderId="0" xfId="0" applyNumberFormat="1" applyAlignment="1" applyProtection="1">
      <alignment horizontal="right"/>
      <protection hidden="1"/>
    </xf>
    <xf numFmtId="0" fontId="17" fillId="0" borderId="42" xfId="0" applyFont="1" applyBorder="1" applyAlignment="1" applyProtection="1">
      <alignment horizontal="center" vertical="center"/>
      <protection hidden="1"/>
    </xf>
    <xf numFmtId="0" fontId="17" fillId="13" borderId="42" xfId="0" applyFont="1" applyFill="1" applyBorder="1" applyAlignment="1" applyProtection="1">
      <alignment horizontal="center" vertical="center"/>
      <protection hidden="1"/>
    </xf>
    <xf numFmtId="0" fontId="14" fillId="9" borderId="42" xfId="0" applyFont="1" applyFill="1" applyBorder="1" applyAlignment="1" applyProtection="1">
      <alignment horizontal="center" vertical="center" wrapText="1"/>
      <protection hidden="1"/>
    </xf>
    <xf numFmtId="0" fontId="0" fillId="0" borderId="0" xfId="0" applyAlignment="1" applyProtection="1">
      <alignment horizontal="center" vertical="center"/>
      <protection hidden="1"/>
    </xf>
    <xf numFmtId="0" fontId="0" fillId="0" borderId="0" xfId="0" applyFill="1" applyBorder="1" applyProtection="1">
      <protection hidden="1"/>
    </xf>
    <xf numFmtId="0" fontId="0" fillId="0" borderId="0" xfId="0" applyAlignment="1" applyProtection="1">
      <protection hidden="1"/>
    </xf>
    <xf numFmtId="0" fontId="3" fillId="2" borderId="0" xfId="0" applyFont="1" applyFill="1" applyProtection="1">
      <protection hidden="1"/>
    </xf>
    <xf numFmtId="0" fontId="0" fillId="19" borderId="0" xfId="0" applyFill="1" applyProtection="1">
      <protection hidden="1"/>
    </xf>
    <xf numFmtId="0" fontId="0" fillId="0" borderId="50" xfId="0" applyBorder="1" applyProtection="1">
      <protection hidden="1"/>
    </xf>
    <xf numFmtId="0" fontId="0" fillId="0" borderId="51" xfId="0" applyBorder="1" applyProtection="1">
      <protection hidden="1"/>
    </xf>
    <xf numFmtId="0" fontId="0" fillId="0" borderId="52" xfId="0" applyBorder="1" applyProtection="1">
      <protection hidden="1"/>
    </xf>
    <xf numFmtId="0" fontId="0" fillId="0" borderId="53" xfId="0" applyBorder="1" applyProtection="1">
      <protection hidden="1"/>
    </xf>
    <xf numFmtId="0" fontId="3" fillId="0" borderId="0" xfId="0" applyFont="1" applyFill="1" applyBorder="1" applyAlignment="1" applyProtection="1">
      <alignment horizontal="left"/>
    </xf>
    <xf numFmtId="0" fontId="0" fillId="0" borderId="0" xfId="0" applyBorder="1" applyAlignment="1" applyProtection="1">
      <alignment horizontal="left" vertical="center" wrapText="1"/>
    </xf>
    <xf numFmtId="0" fontId="0" fillId="0" borderId="0" xfId="0" applyAlignment="1" applyProtection="1"/>
    <xf numFmtId="0" fontId="5" fillId="0" borderId="0" xfId="0" applyFont="1" applyFill="1" applyBorder="1" applyAlignment="1" applyProtection="1">
      <alignment horizontal="left" vertical="center"/>
    </xf>
    <xf numFmtId="0" fontId="3" fillId="0" borderId="24" xfId="0" applyFont="1" applyFill="1" applyBorder="1" applyAlignment="1" applyProtection="1">
      <alignment horizontal="left" vertical="center" wrapText="1"/>
    </xf>
    <xf numFmtId="0" fontId="0" fillId="0" borderId="6" xfId="0" applyFill="1" applyBorder="1" applyAlignment="1" applyProtection="1">
      <alignment horizontal="left" vertical="center" wrapText="1"/>
    </xf>
    <xf numFmtId="0" fontId="0" fillId="0" borderId="20"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0" fillId="0" borderId="21" xfId="0" applyFill="1" applyBorder="1" applyAlignment="1" applyProtection="1">
      <alignment horizontal="left" vertical="center" wrapText="1"/>
    </xf>
    <xf numFmtId="0" fontId="0" fillId="0" borderId="10" xfId="0" applyFill="1" applyBorder="1" applyAlignment="1" applyProtection="1">
      <alignment horizontal="left" vertical="center" wrapText="1"/>
    </xf>
    <xf numFmtId="0" fontId="0" fillId="0" borderId="11" xfId="0" applyFill="1" applyBorder="1" applyAlignment="1" applyProtection="1">
      <alignment horizontal="left" vertical="center" wrapText="1"/>
    </xf>
    <xf numFmtId="0" fontId="0" fillId="0" borderId="29" xfId="0" applyFill="1" applyBorder="1" applyAlignment="1" applyProtection="1">
      <alignment horizontal="left" vertical="center" wrapText="1"/>
    </xf>
    <xf numFmtId="0" fontId="3" fillId="0" borderId="17" xfId="0" applyFont="1" applyFill="1" applyBorder="1" applyAlignment="1" applyProtection="1">
      <alignment horizontal="center"/>
    </xf>
    <xf numFmtId="0" fontId="0" fillId="0" borderId="23" xfId="0" applyFill="1" applyBorder="1" applyAlignment="1" applyProtection="1">
      <alignment horizontal="center"/>
    </xf>
    <xf numFmtId="0" fontId="0" fillId="0" borderId="18" xfId="0" applyFill="1" applyBorder="1" applyAlignment="1" applyProtection="1">
      <alignment horizontal="center"/>
    </xf>
    <xf numFmtId="0" fontId="0" fillId="0" borderId="25" xfId="0" applyFill="1" applyBorder="1" applyAlignment="1" applyProtection="1">
      <alignment horizontal="center"/>
    </xf>
    <xf numFmtId="0" fontId="4" fillId="2" borderId="17" xfId="0" applyFont="1" applyFill="1" applyBorder="1" applyAlignment="1" applyProtection="1">
      <alignment horizontal="center"/>
      <protection locked="0"/>
    </xf>
    <xf numFmtId="0" fontId="2" fillId="2" borderId="23" xfId="0" applyFont="1" applyFill="1" applyBorder="1" applyAlignment="1" applyProtection="1">
      <alignment horizontal="center"/>
      <protection locked="0"/>
    </xf>
    <xf numFmtId="0" fontId="0" fillId="0" borderId="26" xfId="0" applyFill="1" applyBorder="1" applyAlignment="1" applyProtection="1">
      <alignment horizontal="left" vertical="center" wrapText="1"/>
    </xf>
    <xf numFmtId="0" fontId="0" fillId="0" borderId="8" xfId="0" applyFill="1" applyBorder="1" applyAlignment="1" applyProtection="1">
      <alignment horizontal="left" vertical="center" wrapText="1"/>
    </xf>
    <xf numFmtId="0" fontId="0" fillId="0" borderId="22" xfId="0" applyFill="1" applyBorder="1" applyAlignment="1" applyProtection="1">
      <alignment horizontal="left" vertical="center" wrapText="1"/>
    </xf>
    <xf numFmtId="0" fontId="4" fillId="6" borderId="1" xfId="0" applyFont="1" applyFill="1" applyBorder="1" applyAlignment="1" applyProtection="1">
      <alignment vertical="center"/>
    </xf>
    <xf numFmtId="0" fontId="0" fillId="6" borderId="2" xfId="0" applyFill="1" applyBorder="1" applyAlignment="1" applyProtection="1"/>
    <xf numFmtId="0" fontId="0" fillId="6" borderId="3" xfId="0" applyFill="1" applyBorder="1" applyAlignment="1" applyProtection="1"/>
    <xf numFmtId="0" fontId="6" fillId="6" borderId="4" xfId="0" applyFont="1" applyFill="1" applyBorder="1" applyAlignment="1" applyProtection="1">
      <alignment vertical="top" wrapText="1"/>
    </xf>
    <xf numFmtId="0" fontId="12" fillId="6" borderId="0" xfId="0" applyFont="1" applyFill="1" applyBorder="1" applyAlignment="1" applyProtection="1">
      <alignment vertical="top" wrapText="1"/>
    </xf>
    <xf numFmtId="0" fontId="12" fillId="6" borderId="5" xfId="0" applyFont="1" applyFill="1" applyBorder="1" applyAlignment="1" applyProtection="1">
      <alignment vertical="top" wrapText="1"/>
    </xf>
    <xf numFmtId="0" fontId="12" fillId="6" borderId="4" xfId="0" applyFont="1" applyFill="1" applyBorder="1" applyAlignment="1" applyProtection="1">
      <alignment vertical="top" wrapText="1"/>
    </xf>
    <xf numFmtId="0" fontId="12" fillId="6" borderId="10" xfId="0" applyFont="1" applyFill="1" applyBorder="1" applyAlignment="1" applyProtection="1">
      <alignment vertical="top" wrapText="1"/>
    </xf>
    <xf numFmtId="0" fontId="12" fillId="6" borderId="11" xfId="0" applyFont="1" applyFill="1" applyBorder="1" applyAlignment="1" applyProtection="1">
      <alignment vertical="top" wrapText="1"/>
    </xf>
    <xf numFmtId="0" fontId="12" fillId="6" borderId="12" xfId="0" applyFont="1" applyFill="1" applyBorder="1" applyAlignment="1" applyProtection="1">
      <alignment vertical="top" wrapText="1"/>
    </xf>
    <xf numFmtId="0" fontId="3" fillId="0" borderId="1" xfId="0" applyFont="1" applyFill="1" applyBorder="1" applyAlignment="1" applyProtection="1">
      <alignment horizontal="left" vertical="center" wrapText="1"/>
    </xf>
    <xf numFmtId="0" fontId="0" fillId="0" borderId="2" xfId="0" applyFill="1" applyBorder="1" applyAlignment="1" applyProtection="1">
      <alignment horizontal="left" vertical="center" wrapText="1"/>
    </xf>
    <xf numFmtId="0" fontId="0" fillId="0" borderId="44" xfId="0" applyFill="1" applyBorder="1" applyAlignment="1" applyProtection="1">
      <alignment horizontal="left" vertical="center" wrapText="1"/>
    </xf>
    <xf numFmtId="0" fontId="3" fillId="0" borderId="37" xfId="0" applyFont="1" applyFill="1" applyBorder="1" applyAlignment="1" applyProtection="1">
      <alignment horizontal="center"/>
    </xf>
    <xf numFmtId="0" fontId="0" fillId="0" borderId="38" xfId="0" applyFill="1" applyBorder="1" applyAlignment="1" applyProtection="1">
      <alignment horizontal="center"/>
    </xf>
    <xf numFmtId="0" fontId="0" fillId="0" borderId="39" xfId="0" applyFill="1" applyBorder="1" applyAlignment="1" applyProtection="1">
      <alignment horizontal="center"/>
    </xf>
    <xf numFmtId="0" fontId="0" fillId="0" borderId="45" xfId="0" applyFill="1" applyBorder="1" applyAlignment="1" applyProtection="1">
      <alignment horizontal="center"/>
    </xf>
    <xf numFmtId="0" fontId="4" fillId="2" borderId="23" xfId="0" applyFont="1" applyFill="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0" xfId="0" applyFont="1" applyFill="1" applyBorder="1" applyAlignment="1" applyProtection="1"/>
    <xf numFmtId="0" fontId="0" fillId="0" borderId="0" xfId="0" applyAlignment="1" applyProtection="1"/>
    <xf numFmtId="0" fontId="3" fillId="0" borderId="8" xfId="0" applyFont="1" applyFill="1" applyBorder="1" applyAlignment="1" applyProtection="1">
      <alignment horizontal="center"/>
    </xf>
    <xf numFmtId="0" fontId="5" fillId="0" borderId="0" xfId="0" applyFont="1" applyAlignment="1" applyProtection="1">
      <alignment wrapText="1"/>
    </xf>
    <xf numFmtId="0" fontId="26" fillId="0" borderId="0" xfId="0" applyFont="1" applyFill="1" applyBorder="1" applyAlignment="1" applyProtection="1">
      <alignment horizontal="left" vertical="top" wrapText="1"/>
    </xf>
    <xf numFmtId="0" fontId="20" fillId="0" borderId="0" xfId="0" applyFont="1" applyAlignment="1" applyProtection="1">
      <alignment horizontal="center" vertical="center" wrapText="1"/>
    </xf>
    <xf numFmtId="0" fontId="19" fillId="0" borderId="0" xfId="0" applyFont="1" applyAlignment="1" applyProtection="1">
      <alignment horizontal="center" wrapText="1"/>
    </xf>
    <xf numFmtId="0" fontId="24" fillId="0" borderId="0" xfId="0" applyFont="1" applyFill="1" applyBorder="1" applyAlignment="1" applyProtection="1">
      <alignment horizontal="left" vertical="center" wrapText="1"/>
    </xf>
    <xf numFmtId="0" fontId="25" fillId="0" borderId="0" xfId="0" applyFont="1" applyAlignment="1" applyProtection="1">
      <alignment horizontal="left" vertical="center" wrapText="1"/>
    </xf>
    <xf numFmtId="0" fontId="5" fillId="0" borderId="0" xfId="0" applyFont="1" applyFill="1" applyBorder="1" applyAlignment="1" applyProtection="1">
      <alignment horizontal="left" vertical="center"/>
    </xf>
    <xf numFmtId="0" fontId="24" fillId="0" borderId="0" xfId="0" applyFont="1" applyAlignment="1" applyProtection="1">
      <alignment horizontal="left" vertical="top"/>
    </xf>
    <xf numFmtId="0" fontId="24" fillId="0" borderId="0" xfId="0" applyFont="1" applyFill="1" applyBorder="1" applyAlignment="1" applyProtection="1">
      <alignment horizontal="left" vertical="top" wrapText="1"/>
    </xf>
    <xf numFmtId="0" fontId="3" fillId="0" borderId="6" xfId="0" applyFont="1" applyFill="1" applyBorder="1" applyAlignment="1" applyProtection="1">
      <alignment horizontal="left" vertical="center" wrapText="1"/>
    </xf>
    <xf numFmtId="0" fontId="3" fillId="0" borderId="20"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21" xfId="0" applyFont="1" applyFill="1" applyBorder="1" applyAlignment="1" applyProtection="1">
      <alignment horizontal="left" vertical="center" wrapText="1"/>
    </xf>
    <xf numFmtId="0" fontId="3" fillId="0" borderId="26" xfId="0" applyFont="1" applyFill="1" applyBorder="1" applyAlignment="1" applyProtection="1">
      <alignment horizontal="left" vertical="center" wrapText="1"/>
    </xf>
    <xf numFmtId="0" fontId="3" fillId="0" borderId="8" xfId="0" applyFont="1" applyFill="1" applyBorder="1" applyAlignment="1" applyProtection="1">
      <alignment horizontal="left" vertical="center" wrapText="1"/>
    </xf>
    <xf numFmtId="0" fontId="3" fillId="0" borderId="22" xfId="0" applyFont="1" applyFill="1" applyBorder="1" applyAlignment="1" applyProtection="1">
      <alignment horizontal="left" vertical="center" wrapText="1"/>
    </xf>
    <xf numFmtId="0" fontId="3" fillId="0" borderId="23" xfId="0" applyFont="1" applyFill="1" applyBorder="1" applyAlignment="1" applyProtection="1">
      <alignment horizontal="center"/>
    </xf>
    <xf numFmtId="0" fontId="3" fillId="0" borderId="18" xfId="0" applyFont="1" applyFill="1" applyBorder="1" applyAlignment="1" applyProtection="1">
      <alignment horizontal="center"/>
    </xf>
    <xf numFmtId="0" fontId="3" fillId="0" borderId="25" xfId="0" applyFont="1" applyFill="1" applyBorder="1" applyAlignment="1" applyProtection="1">
      <alignment horizontal="center"/>
    </xf>
    <xf numFmtId="49" fontId="3" fillId="2" borderId="4" xfId="0" applyNumberFormat="1" applyFont="1" applyFill="1" applyBorder="1"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49" fontId="0" fillId="0" borderId="5" xfId="0" applyNumberFormat="1" applyBorder="1" applyAlignment="1" applyProtection="1">
      <alignment horizontal="left" vertical="top" wrapText="1"/>
      <protection locked="0"/>
    </xf>
    <xf numFmtId="49" fontId="0" fillId="0" borderId="4" xfId="0" applyNumberFormat="1" applyBorder="1" applyAlignment="1" applyProtection="1">
      <alignment horizontal="left" vertical="top" wrapText="1"/>
      <protection locked="0"/>
    </xf>
    <xf numFmtId="49" fontId="0" fillId="0" borderId="10" xfId="0" applyNumberFormat="1" applyBorder="1" applyAlignment="1" applyProtection="1">
      <alignment horizontal="left" vertical="top" wrapText="1"/>
      <protection locked="0"/>
    </xf>
    <xf numFmtId="49" fontId="0" fillId="0" borderId="11" xfId="0" applyNumberFormat="1" applyBorder="1" applyAlignment="1" applyProtection="1">
      <alignment horizontal="left" vertical="top" wrapText="1"/>
      <protection locked="0"/>
    </xf>
    <xf numFmtId="49" fontId="0" fillId="0" borderId="12" xfId="0" applyNumberFormat="1" applyBorder="1" applyAlignment="1" applyProtection="1">
      <alignment horizontal="left" vertical="top" wrapText="1"/>
      <protection locked="0"/>
    </xf>
    <xf numFmtId="0" fontId="0" fillId="0" borderId="0" xfId="0" applyBorder="1" applyAlignment="1" applyProtection="1">
      <alignment horizontal="left" vertical="center" wrapText="1"/>
    </xf>
    <xf numFmtId="0" fontId="0" fillId="0" borderId="4" xfId="0" applyBorder="1" applyAlignment="1" applyProtection="1">
      <alignment horizontal="left" vertical="center" wrapText="1"/>
    </xf>
    <xf numFmtId="0" fontId="4" fillId="2" borderId="28" xfId="0" applyFont="1" applyFill="1" applyBorder="1" applyAlignment="1" applyProtection="1">
      <alignment horizontal="center" vertical="center" wrapText="1"/>
      <protection locked="0"/>
    </xf>
    <xf numFmtId="0" fontId="4" fillId="2" borderId="36"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0" fontId="3" fillId="0" borderId="10"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29" xfId="0" applyFont="1" applyBorder="1" applyAlignment="1" applyProtection="1">
      <alignment horizontal="left" vertical="center"/>
    </xf>
    <xf numFmtId="0" fontId="3" fillId="0" borderId="37" xfId="0" applyFont="1" applyFill="1" applyBorder="1" applyAlignment="1" applyProtection="1">
      <alignment horizontal="center" vertical="center"/>
    </xf>
    <xf numFmtId="0" fontId="0" fillId="0" borderId="38" xfId="0" applyBorder="1" applyAlignment="1" applyProtection="1">
      <alignment horizontal="center" vertical="center"/>
    </xf>
    <xf numFmtId="0" fontId="3" fillId="0" borderId="38"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1"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4" xfId="0" applyBorder="1" applyAlignment="1" applyProtection="1">
      <alignment horizontal="center" vertical="center"/>
    </xf>
    <xf numFmtId="49" fontId="4" fillId="2" borderId="9" xfId="0" applyNumberFormat="1"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8" xfId="0" applyBorder="1" applyAlignment="1" applyProtection="1">
      <alignment wrapText="1"/>
      <protection locked="0"/>
    </xf>
    <xf numFmtId="0" fontId="0" fillId="0" borderId="31" xfId="0" applyBorder="1" applyAlignment="1" applyProtection="1">
      <alignment wrapText="1"/>
      <protection locked="0"/>
    </xf>
    <xf numFmtId="0" fontId="4" fillId="6" borderId="1" xfId="0" applyFont="1" applyFill="1" applyBorder="1" applyAlignment="1" applyProtection="1">
      <alignment vertical="top"/>
    </xf>
    <xf numFmtId="0" fontId="0" fillId="6" borderId="2" xfId="0" applyFill="1" applyBorder="1" applyAlignment="1" applyProtection="1">
      <alignment vertical="top"/>
    </xf>
    <xf numFmtId="0" fontId="0" fillId="6" borderId="3" xfId="0" applyFill="1" applyBorder="1" applyAlignment="1" applyProtection="1">
      <alignment vertical="top"/>
    </xf>
    <xf numFmtId="0" fontId="4" fillId="2" borderId="26"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6" fillId="6" borderId="10" xfId="0" applyFont="1" applyFill="1" applyBorder="1" applyAlignment="1" applyProtection="1">
      <alignment horizontal="left" vertical="top" wrapText="1"/>
    </xf>
    <xf numFmtId="0" fontId="6" fillId="6" borderId="11" xfId="0" applyFont="1" applyFill="1" applyBorder="1" applyAlignment="1" applyProtection="1">
      <alignment horizontal="left" vertical="top" wrapText="1"/>
    </xf>
    <xf numFmtId="0" fontId="6" fillId="6" borderId="12" xfId="0" applyFont="1" applyFill="1" applyBorder="1" applyAlignment="1" applyProtection="1">
      <alignment horizontal="left" vertical="top" wrapText="1"/>
    </xf>
    <xf numFmtId="0" fontId="6" fillId="6" borderId="4" xfId="0" applyFont="1" applyFill="1" applyBorder="1" applyAlignment="1" applyProtection="1">
      <alignment horizontal="left" vertical="top" wrapText="1"/>
    </xf>
    <xf numFmtId="0" fontId="6" fillId="6" borderId="0" xfId="0" applyFont="1" applyFill="1" applyBorder="1" applyAlignment="1" applyProtection="1">
      <alignment horizontal="left" vertical="top" wrapText="1"/>
    </xf>
    <xf numFmtId="0" fontId="6" fillId="6" borderId="5" xfId="0" applyFont="1" applyFill="1" applyBorder="1" applyAlignment="1" applyProtection="1">
      <alignment horizontal="left" vertical="top" wrapText="1"/>
    </xf>
    <xf numFmtId="0" fontId="4" fillId="2" borderId="9"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24" fillId="0" borderId="0" xfId="0" applyFont="1" applyFill="1" applyBorder="1" applyAlignment="1" applyProtection="1">
      <alignment horizontal="left" vertical="top"/>
    </xf>
    <xf numFmtId="0" fontId="3" fillId="0" borderId="0" xfId="0" applyFont="1" applyFill="1" applyBorder="1" applyAlignment="1" applyProtection="1">
      <alignment horizontal="left"/>
    </xf>
    <xf numFmtId="0" fontId="5" fillId="0" borderId="0" xfId="0" applyFont="1" applyFill="1" applyBorder="1" applyAlignment="1" applyProtection="1">
      <alignment horizontal="left"/>
    </xf>
    <xf numFmtId="0" fontId="4" fillId="2" borderId="46" xfId="0" applyFont="1" applyFill="1"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3" fillId="0" borderId="1" xfId="0" applyNumberFormat="1" applyFont="1" applyFill="1" applyBorder="1" applyAlignment="1" applyProtection="1">
      <alignment horizontal="left" vertical="top" wrapText="1"/>
    </xf>
    <xf numFmtId="0" fontId="0" fillId="0" borderId="2" xfId="0" applyBorder="1" applyAlignment="1" applyProtection="1">
      <alignment vertical="top" wrapText="1"/>
    </xf>
    <xf numFmtId="0" fontId="0" fillId="0" borderId="3" xfId="0" applyBorder="1" applyAlignment="1" applyProtection="1">
      <alignment vertical="top" wrapText="1"/>
    </xf>
    <xf numFmtId="0" fontId="3" fillId="0" borderId="24" xfId="0" applyFont="1" applyFill="1" applyBorder="1" applyAlignment="1" applyProtection="1">
      <alignment horizontal="left" vertical="center"/>
    </xf>
    <xf numFmtId="0" fontId="0" fillId="0" borderId="6" xfId="0" applyFont="1" applyBorder="1" applyAlignment="1" applyProtection="1"/>
    <xf numFmtId="0" fontId="0" fillId="0" borderId="20" xfId="0" applyFont="1" applyBorder="1" applyAlignment="1" applyProtection="1"/>
    <xf numFmtId="0" fontId="3" fillId="0" borderId="17"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20" fillId="0" borderId="0" xfId="0" applyFont="1" applyAlignment="1" applyProtection="1">
      <alignment vertical="center" wrapText="1"/>
    </xf>
    <xf numFmtId="0" fontId="18" fillId="0" borderId="0" xfId="0" applyFont="1" applyAlignment="1" applyProtection="1">
      <alignment vertical="center" wrapText="1"/>
    </xf>
    <xf numFmtId="0" fontId="24" fillId="0" borderId="10" xfId="0" applyFont="1" applyFill="1" applyBorder="1" applyAlignment="1" applyProtection="1">
      <alignment horizontal="left" vertical="top"/>
    </xf>
    <xf numFmtId="0" fontId="0" fillId="0" borderId="11" xfId="0" applyBorder="1" applyAlignment="1" applyProtection="1"/>
    <xf numFmtId="0" fontId="0" fillId="0" borderId="29" xfId="0" applyBorder="1" applyAlignment="1" applyProtection="1"/>
    <xf numFmtId="0" fontId="0" fillId="0" borderId="13"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9" xfId="0" applyBorder="1" applyAlignment="1" applyProtection="1">
      <alignment horizontal="center"/>
      <protection hidden="1"/>
    </xf>
    <xf numFmtId="0" fontId="0" fillId="0" borderId="20" xfId="0" applyBorder="1" applyAlignment="1" applyProtection="1">
      <alignment horizontal="center"/>
      <protection hidden="1"/>
    </xf>
    <xf numFmtId="0" fontId="0" fillId="0" borderId="14" xfId="0" applyBorder="1" applyAlignment="1" applyProtection="1">
      <alignment horizontal="center" vertical="center"/>
      <protection hidden="1"/>
    </xf>
    <xf numFmtId="0" fontId="0" fillId="0" borderId="0" xfId="0" applyAlignment="1" applyProtection="1">
      <alignment horizontal="center"/>
      <protection hidden="1"/>
    </xf>
    <xf numFmtId="0" fontId="14" fillId="0" borderId="19" xfId="0" applyFont="1" applyBorder="1" applyAlignment="1" applyProtection="1">
      <alignment horizontal="center" vertical="center" wrapText="1"/>
      <protection hidden="1"/>
    </xf>
    <xf numFmtId="0" fontId="15" fillId="0" borderId="19" xfId="0" applyFont="1" applyBorder="1" applyAlignment="1" applyProtection="1">
      <alignment wrapText="1"/>
      <protection hidden="1"/>
    </xf>
    <xf numFmtId="0" fontId="0" fillId="0" borderId="0" xfId="0" applyAlignment="1" applyProtection="1">
      <alignment horizontal="center" vertical="center"/>
      <protection hidden="1"/>
    </xf>
    <xf numFmtId="0" fontId="0" fillId="0" borderId="0" xfId="0" applyAlignment="1" applyProtection="1">
      <alignment horizontal="left" vertical="center"/>
      <protection hidden="1"/>
    </xf>
    <xf numFmtId="0" fontId="11" fillId="4" borderId="0" xfId="0" applyFont="1" applyFill="1" applyAlignment="1">
      <alignment vertical="center" wrapText="1"/>
    </xf>
    <xf numFmtId="0" fontId="0" fillId="4" borderId="0" xfId="0" applyFill="1" applyAlignment="1">
      <alignment vertical="center" wrapText="1"/>
    </xf>
    <xf numFmtId="0" fontId="11" fillId="4" borderId="0" xfId="0" applyFont="1" applyFill="1" applyAlignment="1">
      <alignment horizontal="center" vertical="center" wrapText="1"/>
    </xf>
    <xf numFmtId="0" fontId="0" fillId="4" borderId="0" xfId="0" applyFill="1" applyAlignment="1">
      <alignment horizontal="center" vertical="center" wrapText="1"/>
    </xf>
    <xf numFmtId="0" fontId="0" fillId="4" borderId="0" xfId="0" applyFill="1" applyAlignment="1">
      <alignment wrapText="1"/>
    </xf>
    <xf numFmtId="0" fontId="4" fillId="0" borderId="9" xfId="0" applyFont="1" applyFill="1" applyBorder="1" applyAlignment="1" applyProtection="1">
      <alignment horizontal="center"/>
    </xf>
    <xf numFmtId="0" fontId="3" fillId="0" borderId="20" xfId="0" applyFont="1" applyFill="1" applyBorder="1" applyAlignment="1" applyProtection="1">
      <alignment horizontal="center"/>
    </xf>
    <xf numFmtId="0" fontId="3" fillId="0" borderId="8" xfId="0" applyFont="1" applyFill="1" applyBorder="1" applyAlignment="1" applyProtection="1">
      <protection locked="0"/>
    </xf>
    <xf numFmtId="164" fontId="3" fillId="0" borderId="8" xfId="0" applyNumberFormat="1" applyFont="1" applyFill="1" applyBorder="1" applyAlignment="1" applyProtection="1">
      <protection locked="0"/>
    </xf>
  </cellXfs>
  <cellStyles count="1">
    <cellStyle name="Normal" xfId="0" builtinId="0"/>
  </cellStyles>
  <dxfs count="0"/>
  <tableStyles count="0" defaultTableStyle="TableStyleMedium9" defaultPivotStyle="PivotStyleLight16"/>
  <colors>
    <mruColors>
      <color rgb="FFFFFFFF"/>
      <color rgb="FFFFFFCC"/>
      <color rgb="FF99CCFF"/>
      <color rgb="FFFFFF99"/>
      <color rgb="FF4437F3"/>
      <color rgb="FFCCECFF"/>
      <color rgb="FF3E3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11</xdr:col>
      <xdr:colOff>348513</xdr:colOff>
      <xdr:row>2</xdr:row>
      <xdr:rowOff>156709</xdr:rowOff>
    </xdr:from>
    <xdr:ext cx="694269" cy="412300"/>
    <xdr:pic>
      <xdr:nvPicPr>
        <xdr:cNvPr id="5" name="Picture 21" descr="IDNR"/>
        <xdr:cNvPicPr>
          <a:picLocks noChangeAspect="1" noChangeArrowheads="1"/>
        </xdr:cNvPicPr>
      </xdr:nvPicPr>
      <xdr:blipFill>
        <a:blip xmlns:r="http://schemas.openxmlformats.org/officeDocument/2006/relationships" r:embed="rId1" cstate="print"/>
        <a:srcRect/>
        <a:stretch>
          <a:fillRect/>
        </a:stretch>
      </xdr:blipFill>
      <xdr:spPr bwMode="auto">
        <a:xfrm>
          <a:off x="7859656" y="12457567"/>
          <a:ext cx="694269" cy="412300"/>
        </a:xfrm>
        <a:prstGeom prst="rect">
          <a:avLst/>
        </a:prstGeom>
        <a:noFill/>
        <a:ln w="9525">
          <a:noFill/>
          <a:miter lim="800000"/>
          <a:headEnd/>
          <a:tailEnd/>
        </a:ln>
      </xdr:spPr>
    </xdr:pic>
    <xdr:clientData/>
  </xdr:oneCellAnchor>
  <xdr:oneCellAnchor>
    <xdr:from>
      <xdr:col>10</xdr:col>
      <xdr:colOff>485627</xdr:colOff>
      <xdr:row>2</xdr:row>
      <xdr:rowOff>60877</xdr:rowOff>
    </xdr:from>
    <xdr:ext cx="611273" cy="559671"/>
    <xdr:pic>
      <xdr:nvPicPr>
        <xdr:cNvPr id="6" name="Picture 22" descr="DOW"/>
        <xdr:cNvPicPr>
          <a:picLocks noChangeAspect="1" noChangeArrowheads="1"/>
        </xdr:cNvPicPr>
      </xdr:nvPicPr>
      <xdr:blipFill>
        <a:blip xmlns:r="http://schemas.openxmlformats.org/officeDocument/2006/relationships" r:embed="rId2" cstate="print"/>
        <a:srcRect/>
        <a:stretch>
          <a:fillRect/>
        </a:stretch>
      </xdr:blipFill>
      <xdr:spPr bwMode="auto">
        <a:xfrm>
          <a:off x="7030663" y="12361735"/>
          <a:ext cx="611273" cy="559671"/>
        </a:xfrm>
        <a:prstGeom prst="rect">
          <a:avLst/>
        </a:prstGeom>
        <a:noFill/>
        <a:ln w="9525">
          <a:noFill/>
          <a:miter lim="800000"/>
          <a:headEnd/>
          <a:tailEnd/>
        </a:ln>
      </xdr:spPr>
    </xdr:pic>
    <xdr:clientData/>
  </xdr:oneCellAnchor>
  <xdr:twoCellAnchor>
    <xdr:from>
      <xdr:col>1</xdr:col>
      <xdr:colOff>440337</xdr:colOff>
      <xdr:row>1</xdr:row>
      <xdr:rowOff>27395</xdr:rowOff>
    </xdr:from>
    <xdr:to>
      <xdr:col>2</xdr:col>
      <xdr:colOff>312369</xdr:colOff>
      <xdr:row>4</xdr:row>
      <xdr:rowOff>0</xdr:rowOff>
    </xdr:to>
    <xdr:pic>
      <xdr:nvPicPr>
        <xdr:cNvPr id="7" name="Picture 2" descr="seal"/>
        <xdr:cNvPicPr>
          <a:picLocks noChangeAspect="1" noChangeArrowheads="1"/>
        </xdr:cNvPicPr>
      </xdr:nvPicPr>
      <xdr:blipFill>
        <a:blip xmlns:r="http://schemas.openxmlformats.org/officeDocument/2006/relationships" r:embed="rId3" cstate="print"/>
        <a:stretch>
          <a:fillRect/>
        </a:stretch>
      </xdr:blipFill>
      <xdr:spPr bwMode="auto">
        <a:xfrm>
          <a:off x="515176" y="12130949"/>
          <a:ext cx="613622" cy="55771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28574</xdr:colOff>
      <xdr:row>7</xdr:row>
      <xdr:rowOff>28575</xdr:rowOff>
    </xdr:from>
    <xdr:to>
      <xdr:col>14</xdr:col>
      <xdr:colOff>547717</xdr:colOff>
      <xdr:row>18</xdr:row>
      <xdr:rowOff>85725</xdr:rowOff>
    </xdr:to>
    <xdr:pic>
      <xdr:nvPicPr>
        <xdr:cNvPr id="4097" name="Picture 7"/>
        <xdr:cNvPicPr>
          <a:picLocks noChangeAspect="1" noChangeArrowheads="1"/>
        </xdr:cNvPicPr>
      </xdr:nvPicPr>
      <xdr:blipFill>
        <a:blip xmlns:r="http://schemas.openxmlformats.org/officeDocument/2006/relationships" r:embed="rId1" cstate="print"/>
        <a:srcRect l="68520" t="40347" r="6891" b="44009"/>
        <a:stretch>
          <a:fillRect/>
        </a:stretch>
      </xdr:blipFill>
      <xdr:spPr bwMode="auto">
        <a:xfrm>
          <a:off x="638174" y="2124075"/>
          <a:ext cx="8443943" cy="2152650"/>
        </a:xfrm>
        <a:prstGeom prst="rect">
          <a:avLst/>
        </a:prstGeom>
        <a:noFill/>
        <a:ln w="9525">
          <a:noFill/>
          <a:miter lim="800000"/>
          <a:headEnd/>
          <a:tailEnd/>
        </a:ln>
      </xdr:spPr>
    </xdr:pic>
    <xdr:clientData/>
  </xdr:twoCellAnchor>
  <xdr:twoCellAnchor>
    <xdr:from>
      <xdr:col>12</xdr:col>
      <xdr:colOff>400051</xdr:colOff>
      <xdr:row>11</xdr:row>
      <xdr:rowOff>47625</xdr:rowOff>
    </xdr:from>
    <xdr:to>
      <xdr:col>13</xdr:col>
      <xdr:colOff>342900</xdr:colOff>
      <xdr:row>22</xdr:row>
      <xdr:rowOff>66675</xdr:rowOff>
    </xdr:to>
    <xdr:cxnSp macro="">
      <xdr:nvCxnSpPr>
        <xdr:cNvPr id="4" name="Straight Arrow Connector 3"/>
        <xdr:cNvCxnSpPr/>
      </xdr:nvCxnSpPr>
      <xdr:spPr>
        <a:xfrm flipH="1" flipV="1">
          <a:off x="7715251" y="2562225"/>
          <a:ext cx="552449" cy="2533650"/>
        </a:xfrm>
        <a:prstGeom prst="straightConnector1">
          <a:avLst/>
        </a:prstGeom>
        <a:ln w="31750">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342900</xdr:colOff>
      <xdr:row>22</xdr:row>
      <xdr:rowOff>85725</xdr:rowOff>
    </xdr:from>
    <xdr:to>
      <xdr:col>14</xdr:col>
      <xdr:colOff>523875</xdr:colOff>
      <xdr:row>22</xdr:row>
      <xdr:rowOff>85725</xdr:rowOff>
    </xdr:to>
    <xdr:cxnSp macro="">
      <xdr:nvCxnSpPr>
        <xdr:cNvPr id="7" name="Straight Connector 6"/>
        <xdr:cNvCxnSpPr/>
      </xdr:nvCxnSpPr>
      <xdr:spPr>
        <a:xfrm>
          <a:off x="8267700" y="5114925"/>
          <a:ext cx="79057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104776</xdr:colOff>
      <xdr:row>3</xdr:row>
      <xdr:rowOff>123825</xdr:rowOff>
    </xdr:from>
    <xdr:to>
      <xdr:col>8</xdr:col>
      <xdr:colOff>600075</xdr:colOff>
      <xdr:row>8</xdr:row>
      <xdr:rowOff>114300</xdr:rowOff>
    </xdr:to>
    <xdr:cxnSp macro="">
      <xdr:nvCxnSpPr>
        <xdr:cNvPr id="9" name="Straight Arrow Connector 8"/>
        <xdr:cNvCxnSpPr/>
      </xdr:nvCxnSpPr>
      <xdr:spPr>
        <a:xfrm flipH="1">
          <a:off x="4981576" y="1724025"/>
          <a:ext cx="495299" cy="1133475"/>
        </a:xfrm>
        <a:prstGeom prst="straightConnector1">
          <a:avLst/>
        </a:prstGeom>
        <a:ln w="31750">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590550</xdr:colOff>
      <xdr:row>3</xdr:row>
      <xdr:rowOff>133350</xdr:rowOff>
    </xdr:from>
    <xdr:to>
      <xdr:col>10</xdr:col>
      <xdr:colOff>0</xdr:colOff>
      <xdr:row>3</xdr:row>
      <xdr:rowOff>133350</xdr:rowOff>
    </xdr:to>
    <xdr:cxnSp macro="">
      <xdr:nvCxnSpPr>
        <xdr:cNvPr id="13" name="Straight Connector 12"/>
        <xdr:cNvCxnSpPr/>
      </xdr:nvCxnSpPr>
      <xdr:spPr>
        <a:xfrm>
          <a:off x="5467350" y="1733550"/>
          <a:ext cx="62865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276226</xdr:colOff>
      <xdr:row>4</xdr:row>
      <xdr:rowOff>104775</xdr:rowOff>
    </xdr:from>
    <xdr:to>
      <xdr:col>13</xdr:col>
      <xdr:colOff>38100</xdr:colOff>
      <xdr:row>10</xdr:row>
      <xdr:rowOff>85725</xdr:rowOff>
    </xdr:to>
    <xdr:cxnSp macro="">
      <xdr:nvCxnSpPr>
        <xdr:cNvPr id="15" name="Straight Arrow Connector 14"/>
        <xdr:cNvCxnSpPr/>
      </xdr:nvCxnSpPr>
      <xdr:spPr>
        <a:xfrm flipH="1">
          <a:off x="7591426" y="1933575"/>
          <a:ext cx="371474" cy="1352550"/>
        </a:xfrm>
        <a:prstGeom prst="straightConnector1">
          <a:avLst/>
        </a:prstGeom>
        <a:ln w="31750">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xdr:colOff>
      <xdr:row>4</xdr:row>
      <xdr:rowOff>123825</xdr:rowOff>
    </xdr:from>
    <xdr:to>
      <xdr:col>13</xdr:col>
      <xdr:colOff>600075</xdr:colOff>
      <xdr:row>4</xdr:row>
      <xdr:rowOff>123827</xdr:rowOff>
    </xdr:to>
    <xdr:cxnSp macro="">
      <xdr:nvCxnSpPr>
        <xdr:cNvPr id="18" name="Straight Connector 17"/>
        <xdr:cNvCxnSpPr/>
      </xdr:nvCxnSpPr>
      <xdr:spPr>
        <a:xfrm flipV="1">
          <a:off x="7943850" y="1952625"/>
          <a:ext cx="581025" cy="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504826</xdr:colOff>
      <xdr:row>13</xdr:row>
      <xdr:rowOff>209550</xdr:rowOff>
    </xdr:from>
    <xdr:to>
      <xdr:col>9</xdr:col>
      <xdr:colOff>476250</xdr:colOff>
      <xdr:row>25</xdr:row>
      <xdr:rowOff>133350</xdr:rowOff>
    </xdr:to>
    <xdr:cxnSp macro="">
      <xdr:nvCxnSpPr>
        <xdr:cNvPr id="25" name="Straight Arrow Connector 24"/>
        <xdr:cNvCxnSpPr/>
      </xdr:nvCxnSpPr>
      <xdr:spPr>
        <a:xfrm flipH="1" flipV="1">
          <a:off x="4772026" y="4095750"/>
          <a:ext cx="1190624" cy="2667000"/>
        </a:xfrm>
        <a:prstGeom prst="straightConnector1">
          <a:avLst/>
        </a:prstGeom>
        <a:ln w="31750">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495300</xdr:colOff>
      <xdr:row>25</xdr:row>
      <xdr:rowOff>123825</xdr:rowOff>
    </xdr:from>
    <xdr:to>
      <xdr:col>11</xdr:col>
      <xdr:colOff>0</xdr:colOff>
      <xdr:row>25</xdr:row>
      <xdr:rowOff>123825</xdr:rowOff>
    </xdr:to>
    <xdr:cxnSp macro="">
      <xdr:nvCxnSpPr>
        <xdr:cNvPr id="34" name="Straight Connector 33"/>
        <xdr:cNvCxnSpPr/>
      </xdr:nvCxnSpPr>
      <xdr:spPr>
        <a:xfrm>
          <a:off x="5981700" y="6753225"/>
          <a:ext cx="7239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314325</xdr:colOff>
      <xdr:row>10</xdr:row>
      <xdr:rowOff>0</xdr:rowOff>
    </xdr:from>
    <xdr:to>
      <xdr:col>6</xdr:col>
      <xdr:colOff>257176</xdr:colOff>
      <xdr:row>20</xdr:row>
      <xdr:rowOff>114300</xdr:rowOff>
    </xdr:to>
    <xdr:cxnSp macro="">
      <xdr:nvCxnSpPr>
        <xdr:cNvPr id="36" name="Straight Arrow Connector 35"/>
        <xdr:cNvCxnSpPr/>
      </xdr:nvCxnSpPr>
      <xdr:spPr>
        <a:xfrm flipV="1">
          <a:off x="3362325" y="3200400"/>
          <a:ext cx="552451" cy="2400300"/>
        </a:xfrm>
        <a:prstGeom prst="straightConnector1">
          <a:avLst/>
        </a:prstGeom>
        <a:ln w="31750">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20</xdr:row>
      <xdr:rowOff>104775</xdr:rowOff>
    </xdr:from>
    <xdr:to>
      <xdr:col>5</xdr:col>
      <xdr:colOff>333375</xdr:colOff>
      <xdr:row>20</xdr:row>
      <xdr:rowOff>104775</xdr:rowOff>
    </xdr:to>
    <xdr:cxnSp macro="">
      <xdr:nvCxnSpPr>
        <xdr:cNvPr id="39" name="Straight Connector 38"/>
        <xdr:cNvCxnSpPr/>
      </xdr:nvCxnSpPr>
      <xdr:spPr>
        <a:xfrm>
          <a:off x="2438400" y="5591175"/>
          <a:ext cx="94297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34</xdr:row>
      <xdr:rowOff>19050</xdr:rowOff>
    </xdr:from>
    <xdr:to>
      <xdr:col>12</xdr:col>
      <xdr:colOff>104775</xdr:colOff>
      <xdr:row>41</xdr:row>
      <xdr:rowOff>209550</xdr:rowOff>
    </xdr:to>
    <xdr:pic>
      <xdr:nvPicPr>
        <xdr:cNvPr id="4098" name="Picture 4"/>
        <xdr:cNvPicPr>
          <a:picLocks noChangeAspect="1" noChangeArrowheads="1"/>
        </xdr:cNvPicPr>
      </xdr:nvPicPr>
      <xdr:blipFill>
        <a:blip xmlns:r="http://schemas.openxmlformats.org/officeDocument/2006/relationships" r:embed="rId2" cstate="print"/>
        <a:srcRect l="58813" t="36572" r="9296" b="40401"/>
        <a:stretch>
          <a:fillRect/>
        </a:stretch>
      </xdr:blipFill>
      <xdr:spPr bwMode="auto">
        <a:xfrm>
          <a:off x="1228725" y="8705850"/>
          <a:ext cx="6191250" cy="1790700"/>
        </a:xfrm>
        <a:prstGeom prst="rect">
          <a:avLst/>
        </a:prstGeom>
        <a:noFill/>
        <a:ln w="9525">
          <a:noFill/>
          <a:miter lim="800000"/>
          <a:headEnd/>
          <a:tailEnd/>
        </a:ln>
      </xdr:spPr>
    </xdr:pic>
    <xdr:clientData/>
  </xdr:twoCellAnchor>
  <xdr:twoCellAnchor>
    <xdr:from>
      <xdr:col>4</xdr:col>
      <xdr:colOff>238125</xdr:colOff>
      <xdr:row>40</xdr:row>
      <xdr:rowOff>171450</xdr:rowOff>
    </xdr:from>
    <xdr:to>
      <xdr:col>7</xdr:col>
      <xdr:colOff>133350</xdr:colOff>
      <xdr:row>41</xdr:row>
      <xdr:rowOff>114300</xdr:rowOff>
    </xdr:to>
    <xdr:cxnSp macro="">
      <xdr:nvCxnSpPr>
        <xdr:cNvPr id="43" name="Straight Connector 42"/>
        <xdr:cNvCxnSpPr/>
      </xdr:nvCxnSpPr>
      <xdr:spPr>
        <a:xfrm flipH="1" flipV="1">
          <a:off x="2676525" y="10229850"/>
          <a:ext cx="1724025" cy="17145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495300</xdr:colOff>
      <xdr:row>37</xdr:row>
      <xdr:rowOff>123826</xdr:rowOff>
    </xdr:from>
    <xdr:to>
      <xdr:col>10</xdr:col>
      <xdr:colOff>276225</xdr:colOff>
      <xdr:row>45</xdr:row>
      <xdr:rowOff>123825</xdr:rowOff>
    </xdr:to>
    <xdr:cxnSp macro="">
      <xdr:nvCxnSpPr>
        <xdr:cNvPr id="45" name="Straight Arrow Connector 44"/>
        <xdr:cNvCxnSpPr/>
      </xdr:nvCxnSpPr>
      <xdr:spPr>
        <a:xfrm flipH="1" flipV="1">
          <a:off x="5981700" y="9496426"/>
          <a:ext cx="390525" cy="1828799"/>
        </a:xfrm>
        <a:prstGeom prst="straightConnector1">
          <a:avLst/>
        </a:prstGeom>
        <a:ln w="31750">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266700</xdr:colOff>
      <xdr:row>45</xdr:row>
      <xdr:rowOff>123825</xdr:rowOff>
    </xdr:from>
    <xdr:to>
      <xdr:col>11</xdr:col>
      <xdr:colOff>600075</xdr:colOff>
      <xdr:row>45</xdr:row>
      <xdr:rowOff>123825</xdr:rowOff>
    </xdr:to>
    <xdr:cxnSp macro="">
      <xdr:nvCxnSpPr>
        <xdr:cNvPr id="48" name="Straight Connector 47"/>
        <xdr:cNvCxnSpPr/>
      </xdr:nvCxnSpPr>
      <xdr:spPr>
        <a:xfrm>
          <a:off x="6362700" y="11325225"/>
          <a:ext cx="94297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152400</xdr:colOff>
      <xdr:row>41</xdr:row>
      <xdr:rowOff>47626</xdr:rowOff>
    </xdr:from>
    <xdr:to>
      <xdr:col>5</xdr:col>
      <xdr:colOff>0</xdr:colOff>
      <xdr:row>47</xdr:row>
      <xdr:rowOff>114300</xdr:rowOff>
    </xdr:to>
    <xdr:cxnSp macro="">
      <xdr:nvCxnSpPr>
        <xdr:cNvPr id="49" name="Straight Arrow Connector 48"/>
        <xdr:cNvCxnSpPr/>
      </xdr:nvCxnSpPr>
      <xdr:spPr>
        <a:xfrm flipV="1">
          <a:off x="2590800" y="10334626"/>
          <a:ext cx="457200" cy="1438274"/>
        </a:xfrm>
        <a:prstGeom prst="straightConnector1">
          <a:avLst/>
        </a:prstGeom>
        <a:ln w="31750">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47</xdr:row>
      <xdr:rowOff>114300</xdr:rowOff>
    </xdr:from>
    <xdr:to>
      <xdr:col>4</xdr:col>
      <xdr:colOff>171450</xdr:colOff>
      <xdr:row>47</xdr:row>
      <xdr:rowOff>114300</xdr:rowOff>
    </xdr:to>
    <xdr:cxnSp macro="">
      <xdr:nvCxnSpPr>
        <xdr:cNvPr id="52" name="Straight Connector 51"/>
        <xdr:cNvCxnSpPr/>
      </xdr:nvCxnSpPr>
      <xdr:spPr>
        <a:xfrm>
          <a:off x="1828800" y="11772900"/>
          <a:ext cx="78105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66676</xdr:colOff>
      <xdr:row>39</xdr:row>
      <xdr:rowOff>47626</xdr:rowOff>
    </xdr:from>
    <xdr:to>
      <xdr:col>8</xdr:col>
      <xdr:colOff>95250</xdr:colOff>
      <xdr:row>50</xdr:row>
      <xdr:rowOff>104775</xdr:rowOff>
    </xdr:to>
    <xdr:cxnSp macro="">
      <xdr:nvCxnSpPr>
        <xdr:cNvPr id="54" name="Straight Arrow Connector 53"/>
        <xdr:cNvCxnSpPr/>
      </xdr:nvCxnSpPr>
      <xdr:spPr>
        <a:xfrm flipH="1" flipV="1">
          <a:off x="4333876" y="9877426"/>
          <a:ext cx="638174" cy="2571749"/>
        </a:xfrm>
        <a:prstGeom prst="straightConnector1">
          <a:avLst/>
        </a:prstGeom>
        <a:ln w="31750">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104775</xdr:colOff>
      <xdr:row>50</xdr:row>
      <xdr:rowOff>104775</xdr:rowOff>
    </xdr:from>
    <xdr:to>
      <xdr:col>9</xdr:col>
      <xdr:colOff>0</xdr:colOff>
      <xdr:row>50</xdr:row>
      <xdr:rowOff>104775</xdr:rowOff>
    </xdr:to>
    <xdr:cxnSp macro="">
      <xdr:nvCxnSpPr>
        <xdr:cNvPr id="56" name="Straight Connector 55"/>
        <xdr:cNvCxnSpPr/>
      </xdr:nvCxnSpPr>
      <xdr:spPr>
        <a:xfrm>
          <a:off x="4981575" y="12449175"/>
          <a:ext cx="50482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590550</xdr:colOff>
      <xdr:row>30</xdr:row>
      <xdr:rowOff>114300</xdr:rowOff>
    </xdr:from>
    <xdr:to>
      <xdr:col>9</xdr:col>
      <xdr:colOff>600075</xdr:colOff>
      <xdr:row>30</xdr:row>
      <xdr:rowOff>114300</xdr:rowOff>
    </xdr:to>
    <xdr:cxnSp macro="">
      <xdr:nvCxnSpPr>
        <xdr:cNvPr id="59" name="Straight Connector 58"/>
        <xdr:cNvCxnSpPr/>
      </xdr:nvCxnSpPr>
      <xdr:spPr>
        <a:xfrm>
          <a:off x="5467350" y="7886700"/>
          <a:ext cx="61912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581025</xdr:colOff>
      <xdr:row>30</xdr:row>
      <xdr:rowOff>114301</xdr:rowOff>
    </xdr:from>
    <xdr:to>
      <xdr:col>8</xdr:col>
      <xdr:colOff>590550</xdr:colOff>
      <xdr:row>34</xdr:row>
      <xdr:rowOff>200025</xdr:rowOff>
    </xdr:to>
    <xdr:cxnSp macro="">
      <xdr:nvCxnSpPr>
        <xdr:cNvPr id="62" name="Straight Arrow Connector 61"/>
        <xdr:cNvCxnSpPr/>
      </xdr:nvCxnSpPr>
      <xdr:spPr>
        <a:xfrm flipH="1">
          <a:off x="4238625" y="7886701"/>
          <a:ext cx="1228725" cy="1000124"/>
        </a:xfrm>
        <a:prstGeom prst="straightConnector1">
          <a:avLst/>
        </a:prstGeom>
        <a:ln w="31750">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276225</xdr:colOff>
      <xdr:row>10</xdr:row>
      <xdr:rowOff>66675</xdr:rowOff>
    </xdr:from>
    <xdr:to>
      <xdr:col>3</xdr:col>
      <xdr:colOff>285750</xdr:colOff>
      <xdr:row>10</xdr:row>
      <xdr:rowOff>85725</xdr:rowOff>
    </xdr:to>
    <xdr:cxnSp macro="">
      <xdr:nvCxnSpPr>
        <xdr:cNvPr id="67" name="Straight Connector 66"/>
        <xdr:cNvCxnSpPr/>
      </xdr:nvCxnSpPr>
      <xdr:spPr>
        <a:xfrm>
          <a:off x="885825" y="3267075"/>
          <a:ext cx="1228725" cy="19050"/>
        </a:xfrm>
        <a:prstGeom prst="line">
          <a:avLst/>
        </a:prstGeom>
        <a:ln w="63500">
          <a:solidFill>
            <a:srgbClr val="3E35F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485775</xdr:colOff>
      <xdr:row>10</xdr:row>
      <xdr:rowOff>85725</xdr:rowOff>
    </xdr:from>
    <xdr:to>
      <xdr:col>13</xdr:col>
      <xdr:colOff>495300</xdr:colOff>
      <xdr:row>10</xdr:row>
      <xdr:rowOff>95250</xdr:rowOff>
    </xdr:to>
    <xdr:cxnSp macro="">
      <xdr:nvCxnSpPr>
        <xdr:cNvPr id="71" name="Straight Connector 70"/>
        <xdr:cNvCxnSpPr/>
      </xdr:nvCxnSpPr>
      <xdr:spPr>
        <a:xfrm flipV="1">
          <a:off x="7191375" y="3286125"/>
          <a:ext cx="1228725" cy="9525"/>
        </a:xfrm>
        <a:prstGeom prst="line">
          <a:avLst/>
        </a:prstGeom>
        <a:ln w="63500">
          <a:solidFill>
            <a:srgbClr val="3E35F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561975</xdr:colOff>
      <xdr:row>10</xdr:row>
      <xdr:rowOff>57150</xdr:rowOff>
    </xdr:from>
    <xdr:to>
      <xdr:col>9</xdr:col>
      <xdr:colOff>381000</xdr:colOff>
      <xdr:row>10</xdr:row>
      <xdr:rowOff>66675</xdr:rowOff>
    </xdr:to>
    <xdr:cxnSp macro="">
      <xdr:nvCxnSpPr>
        <xdr:cNvPr id="72" name="Straight Connector 71"/>
        <xdr:cNvCxnSpPr/>
      </xdr:nvCxnSpPr>
      <xdr:spPr>
        <a:xfrm flipV="1">
          <a:off x="3609975" y="3257550"/>
          <a:ext cx="2257425" cy="9525"/>
        </a:xfrm>
        <a:prstGeom prst="line">
          <a:avLst/>
        </a:prstGeom>
        <a:ln w="63500">
          <a:solidFill>
            <a:srgbClr val="3E35F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104775</xdr:colOff>
      <xdr:row>56</xdr:row>
      <xdr:rowOff>200025</xdr:rowOff>
    </xdr:from>
    <xdr:to>
      <xdr:col>10</xdr:col>
      <xdr:colOff>371475</xdr:colOff>
      <xdr:row>72</xdr:row>
      <xdr:rowOff>161925</xdr:rowOff>
    </xdr:to>
    <xdr:pic>
      <xdr:nvPicPr>
        <xdr:cNvPr id="26" name="Picture 25"/>
        <xdr:cNvPicPr/>
      </xdr:nvPicPr>
      <xdr:blipFill>
        <a:blip xmlns:r="http://schemas.openxmlformats.org/officeDocument/2006/relationships" r:embed="rId3" cstate="print"/>
        <a:srcRect t="2784" r="3838" b="9049"/>
        <a:stretch>
          <a:fillRect/>
        </a:stretch>
      </xdr:blipFill>
      <xdr:spPr bwMode="auto">
        <a:xfrm>
          <a:off x="1933575" y="13916025"/>
          <a:ext cx="4533900" cy="3619500"/>
        </a:xfrm>
        <a:prstGeom prst="rect">
          <a:avLst/>
        </a:prstGeom>
        <a:noFill/>
        <a:ln w="9525">
          <a:noFill/>
          <a:miter lim="800000"/>
          <a:headEnd/>
          <a:tailEnd/>
        </a:ln>
      </xdr:spPr>
    </xdr:pic>
    <xdr:clientData/>
  </xdr:twoCellAnchor>
  <xdr:twoCellAnchor>
    <xdr:from>
      <xdr:col>9</xdr:col>
      <xdr:colOff>542928</xdr:colOff>
      <xdr:row>55</xdr:row>
      <xdr:rowOff>219075</xdr:rowOff>
    </xdr:from>
    <xdr:to>
      <xdr:col>11</xdr:col>
      <xdr:colOff>371475</xdr:colOff>
      <xdr:row>60</xdr:row>
      <xdr:rowOff>133350</xdr:rowOff>
    </xdr:to>
    <xdr:cxnSp macro="">
      <xdr:nvCxnSpPr>
        <xdr:cNvPr id="27" name="Straight Arrow Connector 26"/>
        <xdr:cNvCxnSpPr/>
      </xdr:nvCxnSpPr>
      <xdr:spPr>
        <a:xfrm flipH="1">
          <a:off x="6029328" y="12792075"/>
          <a:ext cx="1047747" cy="1057275"/>
        </a:xfrm>
        <a:prstGeom prst="straightConnector1">
          <a:avLst/>
        </a:prstGeom>
        <a:ln w="31750">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361950</xdr:colOff>
      <xdr:row>55</xdr:row>
      <xdr:rowOff>219075</xdr:rowOff>
    </xdr:from>
    <xdr:to>
      <xdr:col>12</xdr:col>
      <xdr:colOff>19050</xdr:colOff>
      <xdr:row>56</xdr:row>
      <xdr:rowOff>0</xdr:rowOff>
    </xdr:to>
    <xdr:cxnSp macro="">
      <xdr:nvCxnSpPr>
        <xdr:cNvPr id="30" name="Straight Connector 29"/>
        <xdr:cNvCxnSpPr/>
      </xdr:nvCxnSpPr>
      <xdr:spPr>
        <a:xfrm flipV="1">
          <a:off x="7067550" y="12792075"/>
          <a:ext cx="266700"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371475</xdr:colOff>
      <xdr:row>59</xdr:row>
      <xdr:rowOff>190500</xdr:rowOff>
    </xdr:from>
    <xdr:to>
      <xdr:col>6</xdr:col>
      <xdr:colOff>371475</xdr:colOff>
      <xdr:row>65</xdr:row>
      <xdr:rowOff>47625</xdr:rowOff>
    </xdr:to>
    <xdr:cxnSp macro="">
      <xdr:nvCxnSpPr>
        <xdr:cNvPr id="40" name="Straight Arrow Connector 39"/>
        <xdr:cNvCxnSpPr/>
      </xdr:nvCxnSpPr>
      <xdr:spPr>
        <a:xfrm>
          <a:off x="4029075" y="14592300"/>
          <a:ext cx="0" cy="1228725"/>
        </a:xfrm>
        <a:prstGeom prst="straightConnector1">
          <a:avLst/>
        </a:prstGeom>
        <a:ln w="31750">
          <a:solidFill>
            <a:srgbClr val="4437F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485774</xdr:colOff>
      <xdr:row>65</xdr:row>
      <xdr:rowOff>57150</xdr:rowOff>
    </xdr:from>
    <xdr:ext cx="1114425" cy="264560"/>
    <xdr:sp macro="" textlink="">
      <xdr:nvSpPr>
        <xdr:cNvPr id="46" name="TextBox 45"/>
        <xdr:cNvSpPr txBox="1"/>
      </xdr:nvSpPr>
      <xdr:spPr>
        <a:xfrm>
          <a:off x="3533774" y="15830550"/>
          <a:ext cx="11144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solidFill>
                <a:srgbClr val="4437F3"/>
              </a:solidFill>
              <a:latin typeface="Times New Roman" pitchFamily="18" charset="0"/>
              <a:cs typeface="Times New Roman" pitchFamily="18" charset="0"/>
            </a:rPr>
            <a:t>Flow</a:t>
          </a:r>
          <a:r>
            <a:rPr lang="en-US" sz="1100" b="1" baseline="0">
              <a:solidFill>
                <a:srgbClr val="4437F3"/>
              </a:solidFill>
              <a:latin typeface="Times New Roman" pitchFamily="18" charset="0"/>
              <a:cs typeface="Times New Roman" pitchFamily="18" charset="0"/>
            </a:rPr>
            <a:t> Direction</a:t>
          </a:r>
          <a:endParaRPr lang="en-US" sz="1100" b="1">
            <a:solidFill>
              <a:srgbClr val="4437F3"/>
            </a:solidFill>
            <a:latin typeface="Times New Roman" pitchFamily="18" charset="0"/>
            <a:cs typeface="Times New Roman" pitchFamily="18"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121"/>
  <sheetViews>
    <sheetView tabSelected="1" zoomScale="80" zoomScaleNormal="80" zoomScaleSheetLayoutView="90" workbookViewId="0">
      <selection activeCell="M30" sqref="M30"/>
    </sheetView>
  </sheetViews>
  <sheetFormatPr defaultColWidth="9.140625" defaultRowHeight="15" x14ac:dyDescent="0.2"/>
  <cols>
    <col min="1" max="1" width="1.140625" style="53" customWidth="1"/>
    <col min="2" max="2" width="10.42578125" style="53" customWidth="1"/>
    <col min="3" max="3" width="10" style="53" customWidth="1"/>
    <col min="4" max="4" width="7.85546875" style="53" customWidth="1"/>
    <col min="5" max="5" width="13" style="53" customWidth="1"/>
    <col min="6" max="6" width="10.28515625" style="53" customWidth="1"/>
    <col min="7" max="7" width="13" style="53" customWidth="1"/>
    <col min="8" max="8" width="7" style="53" customWidth="1"/>
    <col min="9" max="9" width="13.28515625" style="53" customWidth="1"/>
    <col min="10" max="10" width="7.140625" style="53" customWidth="1"/>
    <col min="11" max="11" width="13.7109375" style="53" customWidth="1"/>
    <col min="12" max="12" width="7.85546875" style="53" customWidth="1"/>
    <col min="13" max="13" width="14.140625" style="53" customWidth="1"/>
    <col min="14" max="14" width="1.28515625" style="53" customWidth="1"/>
    <col min="15" max="15" width="2" style="53" customWidth="1"/>
    <col min="16" max="16384" width="9.140625" style="53"/>
  </cols>
  <sheetData>
    <row r="1" spans="1:14" ht="8.25" customHeight="1" x14ac:dyDescent="0.2">
      <c r="A1" s="11"/>
      <c r="B1" s="11"/>
      <c r="C1" s="11"/>
      <c r="D1" s="11"/>
      <c r="E1" s="11"/>
      <c r="F1" s="11"/>
      <c r="G1" s="11"/>
      <c r="H1" s="11"/>
      <c r="I1" s="11"/>
      <c r="J1" s="11"/>
      <c r="K1" s="11"/>
      <c r="L1" s="11"/>
      <c r="M1" s="11"/>
      <c r="N1" s="11"/>
    </row>
    <row r="2" spans="1:14" ht="15.75" x14ac:dyDescent="0.25">
      <c r="A2" s="11"/>
      <c r="B2" s="11"/>
      <c r="C2" s="11"/>
      <c r="D2" s="12" t="s">
        <v>97</v>
      </c>
      <c r="E2" s="11"/>
      <c r="F2" s="11"/>
      <c r="G2" s="11"/>
      <c r="H2" s="11"/>
      <c r="I2" s="11"/>
      <c r="J2" s="11"/>
      <c r="K2" s="11"/>
      <c r="L2" s="13"/>
      <c r="M2" s="11"/>
      <c r="N2" s="11"/>
    </row>
    <row r="3" spans="1:14" ht="15.6" customHeight="1" x14ac:dyDescent="0.25">
      <c r="A3" s="11"/>
      <c r="B3" s="11"/>
      <c r="C3" s="11"/>
      <c r="D3" s="12" t="s">
        <v>220</v>
      </c>
      <c r="E3" s="11"/>
      <c r="F3" s="11"/>
      <c r="G3" s="11"/>
      <c r="H3" s="11"/>
      <c r="I3" s="11"/>
      <c r="J3" s="11"/>
      <c r="K3" s="11"/>
      <c r="L3" s="11"/>
      <c r="M3" s="11"/>
      <c r="N3" s="11"/>
    </row>
    <row r="4" spans="1:14" x14ac:dyDescent="0.2">
      <c r="A4" s="11"/>
      <c r="B4" s="11"/>
      <c r="C4" s="11"/>
      <c r="D4" s="14" t="s">
        <v>221</v>
      </c>
      <c r="E4" s="11"/>
      <c r="F4" s="14"/>
      <c r="G4" s="11"/>
      <c r="H4" s="11"/>
      <c r="I4" s="11"/>
      <c r="J4" s="11"/>
      <c r="K4" s="11"/>
      <c r="L4" s="11"/>
      <c r="M4" s="11"/>
      <c r="N4" s="11"/>
    </row>
    <row r="5" spans="1:14" ht="4.5" customHeight="1" x14ac:dyDescent="0.2">
      <c r="A5" s="11"/>
      <c r="B5" s="11"/>
      <c r="C5" s="11"/>
      <c r="D5" s="11"/>
      <c r="E5" s="11"/>
      <c r="F5" s="11"/>
      <c r="G5" s="11"/>
      <c r="H5" s="11"/>
      <c r="I5" s="11"/>
      <c r="J5" s="11"/>
      <c r="K5" s="11"/>
      <c r="L5" s="11"/>
      <c r="M5" s="11"/>
      <c r="N5" s="11"/>
    </row>
    <row r="6" spans="1:14" ht="15.75" x14ac:dyDescent="0.25">
      <c r="A6" s="11"/>
      <c r="B6" s="11"/>
      <c r="C6" s="11"/>
      <c r="D6" s="164" t="s">
        <v>28</v>
      </c>
      <c r="E6" s="165"/>
      <c r="F6" s="165"/>
      <c r="G6" s="165"/>
      <c r="H6" s="165"/>
      <c r="I6" s="166"/>
      <c r="J6" s="166"/>
      <c r="K6" s="11"/>
      <c r="L6" s="11"/>
      <c r="M6" s="11"/>
      <c r="N6" s="11"/>
    </row>
    <row r="7" spans="1:14" ht="11.25" customHeight="1" x14ac:dyDescent="0.2">
      <c r="A7" s="11"/>
      <c r="B7" s="11"/>
      <c r="C7" s="11"/>
      <c r="D7" s="11"/>
      <c r="E7" s="11"/>
      <c r="F7" s="11"/>
      <c r="G7" s="11"/>
      <c r="H7" s="11"/>
      <c r="I7" s="11"/>
      <c r="J7" s="11"/>
      <c r="K7" s="11"/>
      <c r="L7" s="11"/>
      <c r="M7" s="11"/>
      <c r="N7" s="11"/>
    </row>
    <row r="8" spans="1:14" ht="51.75" customHeight="1" x14ac:dyDescent="0.2">
      <c r="A8" s="11"/>
      <c r="B8" s="171" t="s">
        <v>219</v>
      </c>
      <c r="C8" s="172"/>
      <c r="D8" s="172"/>
      <c r="E8" s="172"/>
      <c r="F8" s="172"/>
      <c r="G8" s="172"/>
      <c r="H8" s="172"/>
      <c r="I8" s="172"/>
      <c r="J8" s="172"/>
      <c r="K8" s="172"/>
      <c r="L8" s="172"/>
      <c r="M8" s="172"/>
      <c r="N8" s="11"/>
    </row>
    <row r="9" spans="1:14" ht="6.75" customHeight="1" x14ac:dyDescent="0.2">
      <c r="A9" s="11"/>
      <c r="B9" s="11"/>
      <c r="C9" s="11"/>
      <c r="D9" s="11"/>
      <c r="E9" s="11"/>
      <c r="F9" s="11"/>
      <c r="G9" s="11"/>
      <c r="H9" s="11"/>
      <c r="I9" s="11"/>
      <c r="J9" s="11"/>
      <c r="K9" s="11"/>
      <c r="L9" s="11"/>
      <c r="M9" s="11"/>
      <c r="N9" s="11"/>
    </row>
    <row r="10" spans="1:14" ht="12.6" customHeight="1" x14ac:dyDescent="0.2">
      <c r="A10" s="11"/>
      <c r="B10" s="168" t="s">
        <v>222</v>
      </c>
      <c r="C10" s="168"/>
      <c r="D10" s="168"/>
      <c r="E10" s="168"/>
      <c r="F10" s="168"/>
      <c r="G10" s="168"/>
      <c r="H10" s="168"/>
      <c r="I10" s="168"/>
      <c r="J10" s="168"/>
      <c r="K10" s="168"/>
      <c r="L10" s="168"/>
      <c r="M10" s="168"/>
      <c r="N10" s="11"/>
    </row>
    <row r="11" spans="1:14" ht="12.6" customHeight="1" x14ac:dyDescent="0.2">
      <c r="A11" s="11"/>
      <c r="B11" s="168"/>
      <c r="C11" s="168"/>
      <c r="D11" s="168"/>
      <c r="E11" s="168"/>
      <c r="F11" s="168"/>
      <c r="G11" s="168"/>
      <c r="H11" s="168"/>
      <c r="I11" s="168"/>
      <c r="J11" s="168"/>
      <c r="K11" s="168"/>
      <c r="L11" s="168"/>
      <c r="M11" s="168"/>
      <c r="N11" s="11"/>
    </row>
    <row r="12" spans="1:14" ht="12.6" customHeight="1" x14ac:dyDescent="0.2">
      <c r="A12" s="11"/>
      <c r="B12" s="168"/>
      <c r="C12" s="168"/>
      <c r="D12" s="168"/>
      <c r="E12" s="168"/>
      <c r="F12" s="168"/>
      <c r="G12" s="168"/>
      <c r="H12" s="168"/>
      <c r="I12" s="168"/>
      <c r="J12" s="168"/>
      <c r="K12" s="168"/>
      <c r="L12" s="168"/>
      <c r="M12" s="168"/>
      <c r="N12" s="11"/>
    </row>
    <row r="13" spans="1:14" ht="12.6" customHeight="1" x14ac:dyDescent="0.2">
      <c r="A13" s="11"/>
      <c r="B13" s="168"/>
      <c r="C13" s="168"/>
      <c r="D13" s="168"/>
      <c r="E13" s="168"/>
      <c r="F13" s="168"/>
      <c r="G13" s="168"/>
      <c r="H13" s="168"/>
      <c r="I13" s="168"/>
      <c r="J13" s="168"/>
      <c r="K13" s="168"/>
      <c r="L13" s="168"/>
      <c r="M13" s="168"/>
      <c r="N13" s="11"/>
    </row>
    <row r="14" spans="1:14" ht="6.75" customHeight="1" x14ac:dyDescent="0.2">
      <c r="A14" s="11"/>
      <c r="B14" s="11"/>
      <c r="C14" s="11"/>
      <c r="D14" s="11"/>
      <c r="E14" s="11"/>
      <c r="F14" s="11"/>
      <c r="G14" s="11"/>
      <c r="H14" s="11"/>
      <c r="I14" s="11"/>
      <c r="J14" s="11"/>
      <c r="K14" s="11"/>
      <c r="L14" s="11"/>
      <c r="M14" s="11"/>
      <c r="N14" s="11"/>
    </row>
    <row r="15" spans="1:14" ht="13.5" customHeight="1" x14ac:dyDescent="0.2">
      <c r="A15" s="11"/>
      <c r="B15" s="169" t="s">
        <v>79</v>
      </c>
      <c r="C15" s="170"/>
      <c r="D15" s="170"/>
      <c r="E15" s="170"/>
      <c r="F15" s="170"/>
      <c r="G15" s="170"/>
      <c r="H15" s="170"/>
      <c r="I15" s="170"/>
      <c r="J15" s="170"/>
      <c r="K15" s="170"/>
      <c r="L15" s="170"/>
      <c r="M15" s="170"/>
      <c r="N15" s="11"/>
    </row>
    <row r="16" spans="1:14" ht="6.6" customHeight="1" x14ac:dyDescent="0.2">
      <c r="A16" s="11"/>
      <c r="B16" s="11"/>
      <c r="C16" s="11"/>
      <c r="D16" s="11"/>
      <c r="E16" s="11"/>
      <c r="F16" s="11"/>
      <c r="G16" s="11"/>
      <c r="H16" s="11"/>
      <c r="I16" s="11"/>
      <c r="J16" s="11"/>
      <c r="K16" s="11"/>
      <c r="L16" s="11"/>
      <c r="M16" s="11"/>
      <c r="N16" s="11"/>
    </row>
    <row r="17" spans="1:14" ht="18" x14ac:dyDescent="0.25">
      <c r="A17" s="15"/>
      <c r="B17" s="167" t="s">
        <v>104</v>
      </c>
      <c r="C17" s="167"/>
      <c r="D17" s="167"/>
      <c r="E17" s="167"/>
      <c r="F17" s="167"/>
      <c r="G17" s="167"/>
      <c r="H17" s="167"/>
      <c r="I17" s="167"/>
      <c r="J17" s="167"/>
      <c r="K17" s="167"/>
      <c r="L17" s="167"/>
      <c r="M17" s="167"/>
      <c r="N17" s="15"/>
    </row>
    <row r="18" spans="1:14" ht="7.5" customHeight="1" x14ac:dyDescent="0.25">
      <c r="A18" s="11"/>
      <c r="B18" s="125"/>
      <c r="C18" s="125"/>
      <c r="D18" s="125"/>
      <c r="E18" s="125"/>
      <c r="F18" s="125"/>
      <c r="G18" s="125"/>
      <c r="H18" s="125"/>
      <c r="I18" s="125"/>
      <c r="J18" s="125"/>
      <c r="K18" s="125"/>
      <c r="L18" s="125"/>
      <c r="M18" s="125"/>
      <c r="N18" s="11"/>
    </row>
    <row r="19" spans="1:14" ht="18" customHeight="1" x14ac:dyDescent="0.2">
      <c r="A19" s="11"/>
      <c r="B19" s="174" t="s">
        <v>111</v>
      </c>
      <c r="C19" s="174"/>
      <c r="D19" s="174"/>
      <c r="E19" s="174"/>
      <c r="F19" s="174"/>
      <c r="G19" s="174"/>
      <c r="H19" s="174"/>
      <c r="I19" s="174"/>
      <c r="J19" s="174"/>
      <c r="K19" s="174"/>
      <c r="L19" s="174"/>
      <c r="M19" s="174"/>
      <c r="N19" s="11"/>
    </row>
    <row r="20" spans="1:14" ht="7.5" customHeight="1" thickBot="1" x14ac:dyDescent="0.3">
      <c r="A20" s="11"/>
      <c r="B20" s="125"/>
      <c r="C20" s="125"/>
      <c r="D20" s="125"/>
      <c r="E20" s="125"/>
      <c r="F20" s="125"/>
      <c r="G20" s="125"/>
      <c r="H20" s="125"/>
      <c r="I20" s="125"/>
      <c r="J20" s="125"/>
      <c r="K20" s="125"/>
      <c r="L20" s="125"/>
      <c r="M20" s="125"/>
      <c r="N20" s="11"/>
    </row>
    <row r="21" spans="1:14" ht="19.5" customHeight="1" x14ac:dyDescent="0.25">
      <c r="A21" s="11"/>
      <c r="B21" s="145" t="s">
        <v>102</v>
      </c>
      <c r="C21" s="146"/>
      <c r="D21" s="146"/>
      <c r="E21" s="146"/>
      <c r="F21" s="146"/>
      <c r="G21" s="146"/>
      <c r="H21" s="146"/>
      <c r="I21" s="146"/>
      <c r="J21" s="146"/>
      <c r="K21" s="146"/>
      <c r="L21" s="146"/>
      <c r="M21" s="147"/>
      <c r="N21" s="11"/>
    </row>
    <row r="22" spans="1:14" ht="18" customHeight="1" x14ac:dyDescent="0.2">
      <c r="A22" s="11"/>
      <c r="B22" s="148" t="str">
        <f>'Step 1'!H2</f>
        <v xml:space="preserve">What type of project is being evaluated?                                                                                                                                  Replacement-In-Kind (R-I-K) analyzes the effects of bridge and culvert replacements,                                                                          Pier Wrap is used to evaluate the addition of pier wraps to a bridge,                                                                                     Widening projects include road expansions and culvert lengthenings,                                                                                                                        </v>
      </c>
      <c r="C22" s="149"/>
      <c r="D22" s="149"/>
      <c r="E22" s="149"/>
      <c r="F22" s="149"/>
      <c r="G22" s="149"/>
      <c r="H22" s="149"/>
      <c r="I22" s="149"/>
      <c r="J22" s="149"/>
      <c r="K22" s="149"/>
      <c r="L22" s="149"/>
      <c r="M22" s="150"/>
      <c r="N22" s="11"/>
    </row>
    <row r="23" spans="1:14" ht="15" customHeight="1" x14ac:dyDescent="0.2">
      <c r="A23" s="11"/>
      <c r="B23" s="148"/>
      <c r="C23" s="149"/>
      <c r="D23" s="149"/>
      <c r="E23" s="149"/>
      <c r="F23" s="149"/>
      <c r="G23" s="149"/>
      <c r="H23" s="149"/>
      <c r="I23" s="149"/>
      <c r="J23" s="149"/>
      <c r="K23" s="149"/>
      <c r="L23" s="149"/>
      <c r="M23" s="150"/>
      <c r="N23" s="11"/>
    </row>
    <row r="24" spans="1:14" ht="21.75" customHeight="1" x14ac:dyDescent="0.2">
      <c r="A24" s="11"/>
      <c r="B24" s="148"/>
      <c r="C24" s="149"/>
      <c r="D24" s="149"/>
      <c r="E24" s="149"/>
      <c r="F24" s="149"/>
      <c r="G24" s="149"/>
      <c r="H24" s="149"/>
      <c r="I24" s="149"/>
      <c r="J24" s="149"/>
      <c r="K24" s="149"/>
      <c r="L24" s="149"/>
      <c r="M24" s="150"/>
      <c r="N24" s="11"/>
    </row>
    <row r="25" spans="1:14" ht="15" customHeight="1" x14ac:dyDescent="0.2">
      <c r="A25" s="11"/>
      <c r="B25" s="148"/>
      <c r="C25" s="149"/>
      <c r="D25" s="149"/>
      <c r="E25" s="149"/>
      <c r="F25" s="149"/>
      <c r="G25" s="149"/>
      <c r="H25" s="149"/>
      <c r="I25" s="149"/>
      <c r="J25" s="149"/>
      <c r="K25" s="149"/>
      <c r="L25" s="149"/>
      <c r="M25" s="150"/>
      <c r="N25" s="11"/>
    </row>
    <row r="26" spans="1:14" ht="18" customHeight="1" x14ac:dyDescent="0.2">
      <c r="A26" s="11"/>
      <c r="B26" s="151"/>
      <c r="C26" s="149"/>
      <c r="D26" s="149"/>
      <c r="E26" s="149"/>
      <c r="F26" s="149"/>
      <c r="G26" s="149"/>
      <c r="H26" s="149"/>
      <c r="I26" s="149"/>
      <c r="J26" s="149"/>
      <c r="K26" s="149"/>
      <c r="L26" s="149"/>
      <c r="M26" s="150"/>
      <c r="N26" s="11"/>
    </row>
    <row r="27" spans="1:14" ht="16.5" customHeight="1" thickBot="1" x14ac:dyDescent="0.25">
      <c r="A27" s="11"/>
      <c r="B27" s="152"/>
      <c r="C27" s="153"/>
      <c r="D27" s="153"/>
      <c r="E27" s="153"/>
      <c r="F27" s="153"/>
      <c r="G27" s="153"/>
      <c r="H27" s="153"/>
      <c r="I27" s="153"/>
      <c r="J27" s="153"/>
      <c r="K27" s="153"/>
      <c r="L27" s="153"/>
      <c r="M27" s="154"/>
      <c r="N27" s="11"/>
    </row>
    <row r="28" spans="1:14" ht="7.5" customHeight="1" thickBot="1" x14ac:dyDescent="0.3">
      <c r="A28" s="11"/>
      <c r="B28" s="125"/>
      <c r="C28" s="125"/>
      <c r="D28" s="125"/>
      <c r="E28" s="125"/>
      <c r="F28" s="125"/>
      <c r="G28" s="125"/>
      <c r="H28" s="125"/>
      <c r="I28" s="125"/>
      <c r="J28" s="125"/>
      <c r="K28" s="125"/>
      <c r="L28" s="125"/>
      <c r="M28" s="125"/>
      <c r="N28" s="11"/>
    </row>
    <row r="29" spans="1:14" ht="16.5" customHeight="1" x14ac:dyDescent="0.25">
      <c r="A29" s="11"/>
      <c r="B29" s="16"/>
      <c r="C29" s="17"/>
      <c r="D29" s="17"/>
      <c r="E29" s="17"/>
      <c r="F29" s="17"/>
      <c r="G29" s="17"/>
      <c r="H29" s="17"/>
      <c r="I29" s="17"/>
      <c r="J29" s="17"/>
      <c r="K29" s="17"/>
      <c r="L29" s="17"/>
      <c r="M29" s="18" t="s">
        <v>6</v>
      </c>
      <c r="N29" s="11"/>
    </row>
    <row r="30" spans="1:14" ht="16.5" customHeight="1" x14ac:dyDescent="0.25">
      <c r="A30" s="11"/>
      <c r="B30" s="19" t="s">
        <v>98</v>
      </c>
      <c r="C30" s="20"/>
      <c r="D30" s="20"/>
      <c r="E30" s="20"/>
      <c r="F30" s="20"/>
      <c r="G30" s="20"/>
      <c r="H30" s="20"/>
      <c r="I30" s="20"/>
      <c r="J30" s="20"/>
      <c r="K30" s="20"/>
      <c r="L30" s="20"/>
      <c r="M30" s="10"/>
      <c r="N30" s="11"/>
    </row>
    <row r="31" spans="1:14" ht="16.5" customHeight="1" x14ac:dyDescent="0.25">
      <c r="A31" s="15"/>
      <c r="B31" s="21" t="s">
        <v>17</v>
      </c>
      <c r="C31" s="11"/>
      <c r="D31" s="11"/>
      <c r="E31" s="11"/>
      <c r="F31" s="11"/>
      <c r="G31" s="11"/>
      <c r="H31" s="11"/>
      <c r="I31" s="11"/>
      <c r="J31" s="11"/>
      <c r="K31" s="11"/>
      <c r="L31" s="22"/>
      <c r="M31" s="10"/>
      <c r="N31" s="15"/>
    </row>
    <row r="32" spans="1:14" ht="16.5" customHeight="1" x14ac:dyDescent="0.25">
      <c r="A32" s="15"/>
      <c r="B32" s="21" t="s">
        <v>2</v>
      </c>
      <c r="C32" s="11"/>
      <c r="D32" s="11"/>
      <c r="E32" s="11"/>
      <c r="F32" s="11"/>
      <c r="G32" s="11"/>
      <c r="H32" s="11"/>
      <c r="I32" s="11"/>
      <c r="J32" s="11"/>
      <c r="K32" s="11"/>
      <c r="L32" s="23"/>
      <c r="M32" s="10"/>
      <c r="N32" s="15"/>
    </row>
    <row r="33" spans="1:14" ht="16.5" customHeight="1" thickBot="1" x14ac:dyDescent="0.25">
      <c r="A33" s="15"/>
      <c r="B33" s="24" t="s">
        <v>16</v>
      </c>
      <c r="C33" s="25"/>
      <c r="D33" s="25"/>
      <c r="E33" s="25"/>
      <c r="F33" s="25"/>
      <c r="G33" s="25"/>
      <c r="H33" s="25"/>
      <c r="I33" s="25"/>
      <c r="J33" s="25"/>
      <c r="K33" s="25"/>
      <c r="L33" s="26"/>
      <c r="M33" s="5"/>
      <c r="N33" s="15"/>
    </row>
    <row r="34" spans="1:14" ht="10.15" customHeight="1" x14ac:dyDescent="0.25">
      <c r="A34" s="11"/>
      <c r="B34" s="125"/>
      <c r="C34" s="125"/>
      <c r="D34" s="125"/>
      <c r="E34" s="125"/>
      <c r="F34" s="125"/>
      <c r="G34" s="125"/>
      <c r="H34" s="125"/>
      <c r="I34" s="125"/>
      <c r="J34" s="125"/>
      <c r="K34" s="125"/>
      <c r="L34" s="125"/>
      <c r="M34" s="125"/>
      <c r="N34" s="11"/>
    </row>
    <row r="35" spans="1:14" ht="15.75" customHeight="1" x14ac:dyDescent="0.2">
      <c r="A35" s="11"/>
      <c r="B35" s="173" t="s">
        <v>105</v>
      </c>
      <c r="C35" s="173"/>
      <c r="D35" s="173"/>
      <c r="E35" s="173"/>
      <c r="F35" s="173"/>
      <c r="G35" s="173"/>
      <c r="H35" s="173"/>
      <c r="I35" s="173"/>
      <c r="J35" s="173"/>
      <c r="K35" s="173"/>
      <c r="L35" s="173"/>
      <c r="M35" s="173"/>
      <c r="N35" s="11"/>
    </row>
    <row r="36" spans="1:14" ht="7.5" customHeight="1" x14ac:dyDescent="0.2">
      <c r="A36" s="11"/>
      <c r="B36" s="126"/>
      <c r="C36" s="126"/>
      <c r="D36" s="126"/>
      <c r="E36" s="126"/>
      <c r="F36" s="126"/>
      <c r="G36" s="126"/>
      <c r="H36" s="126"/>
      <c r="I36" s="126"/>
      <c r="J36" s="126"/>
      <c r="K36" s="126"/>
      <c r="L36" s="126"/>
      <c r="M36" s="126"/>
      <c r="N36" s="11"/>
    </row>
    <row r="37" spans="1:14" ht="47.25" customHeight="1" x14ac:dyDescent="0.2">
      <c r="A37" s="11"/>
      <c r="B37" s="175" t="s">
        <v>153</v>
      </c>
      <c r="C37" s="175"/>
      <c r="D37" s="175"/>
      <c r="E37" s="175"/>
      <c r="F37" s="175"/>
      <c r="G37" s="175"/>
      <c r="H37" s="175"/>
      <c r="I37" s="175"/>
      <c r="J37" s="175"/>
      <c r="K37" s="175"/>
      <c r="L37" s="175"/>
      <c r="M37" s="175"/>
      <c r="N37" s="11"/>
    </row>
    <row r="38" spans="1:14" ht="7.5" customHeight="1" thickBot="1" x14ac:dyDescent="0.3">
      <c r="A38" s="11"/>
      <c r="B38" s="125"/>
      <c r="C38" s="125"/>
      <c r="D38" s="125"/>
      <c r="E38" s="125"/>
      <c r="F38" s="125"/>
      <c r="G38" s="125"/>
      <c r="H38" s="125"/>
      <c r="I38" s="125"/>
      <c r="J38" s="125"/>
      <c r="K38" s="125"/>
      <c r="L38" s="125"/>
      <c r="M38" s="125"/>
      <c r="N38" s="11"/>
    </row>
    <row r="39" spans="1:14" ht="19.5" customHeight="1" x14ac:dyDescent="0.25">
      <c r="A39" s="11"/>
      <c r="B39" s="145" t="s">
        <v>102</v>
      </c>
      <c r="C39" s="146"/>
      <c r="D39" s="146"/>
      <c r="E39" s="146"/>
      <c r="F39" s="146"/>
      <c r="G39" s="146"/>
      <c r="H39" s="146"/>
      <c r="I39" s="146"/>
      <c r="J39" s="146"/>
      <c r="K39" s="146"/>
      <c r="L39" s="146"/>
      <c r="M39" s="147"/>
      <c r="N39" s="11"/>
    </row>
    <row r="40" spans="1:14" ht="5.25" customHeight="1" x14ac:dyDescent="0.2">
      <c r="A40" s="11"/>
      <c r="B40" s="148" t="str">
        <f>'Step 2'!I2</f>
        <v>Complete Step 1 before completing Step 2.</v>
      </c>
      <c r="C40" s="149"/>
      <c r="D40" s="149"/>
      <c r="E40" s="149"/>
      <c r="F40" s="149"/>
      <c r="G40" s="149"/>
      <c r="H40" s="149"/>
      <c r="I40" s="149"/>
      <c r="J40" s="149"/>
      <c r="K40" s="149"/>
      <c r="L40" s="149"/>
      <c r="M40" s="150"/>
      <c r="N40" s="11"/>
    </row>
    <row r="41" spans="1:14" ht="15" customHeight="1" x14ac:dyDescent="0.2">
      <c r="A41" s="11"/>
      <c r="B41" s="148"/>
      <c r="C41" s="149"/>
      <c r="D41" s="149"/>
      <c r="E41" s="149"/>
      <c r="F41" s="149"/>
      <c r="G41" s="149"/>
      <c r="H41" s="149"/>
      <c r="I41" s="149"/>
      <c r="J41" s="149"/>
      <c r="K41" s="149"/>
      <c r="L41" s="149"/>
      <c r="M41" s="150"/>
      <c r="N41" s="11"/>
    </row>
    <row r="42" spans="1:14" ht="21.75" customHeight="1" x14ac:dyDescent="0.2">
      <c r="A42" s="11"/>
      <c r="B42" s="148"/>
      <c r="C42" s="149"/>
      <c r="D42" s="149"/>
      <c r="E42" s="149"/>
      <c r="F42" s="149"/>
      <c r="G42" s="149"/>
      <c r="H42" s="149"/>
      <c r="I42" s="149"/>
      <c r="J42" s="149"/>
      <c r="K42" s="149"/>
      <c r="L42" s="149"/>
      <c r="M42" s="150"/>
      <c r="N42" s="11"/>
    </row>
    <row r="43" spans="1:14" ht="15" customHeight="1" x14ac:dyDescent="0.2">
      <c r="A43" s="11"/>
      <c r="B43" s="148"/>
      <c r="C43" s="149"/>
      <c r="D43" s="149"/>
      <c r="E43" s="149"/>
      <c r="F43" s="149"/>
      <c r="G43" s="149"/>
      <c r="H43" s="149"/>
      <c r="I43" s="149"/>
      <c r="J43" s="149"/>
      <c r="K43" s="149"/>
      <c r="L43" s="149"/>
      <c r="M43" s="150"/>
      <c r="N43" s="11"/>
    </row>
    <row r="44" spans="1:14" ht="8.25" customHeight="1" x14ac:dyDescent="0.2">
      <c r="A44" s="11"/>
      <c r="B44" s="151"/>
      <c r="C44" s="149"/>
      <c r="D44" s="149"/>
      <c r="E44" s="149"/>
      <c r="F44" s="149"/>
      <c r="G44" s="149"/>
      <c r="H44" s="149"/>
      <c r="I44" s="149"/>
      <c r="J44" s="149"/>
      <c r="K44" s="149"/>
      <c r="L44" s="149"/>
      <c r="M44" s="150"/>
      <c r="N44" s="11"/>
    </row>
    <row r="45" spans="1:14" ht="16.5" customHeight="1" thickBot="1" x14ac:dyDescent="0.25">
      <c r="A45" s="11"/>
      <c r="B45" s="152"/>
      <c r="C45" s="153"/>
      <c r="D45" s="153"/>
      <c r="E45" s="153"/>
      <c r="F45" s="153"/>
      <c r="G45" s="153"/>
      <c r="H45" s="153"/>
      <c r="I45" s="153"/>
      <c r="J45" s="153"/>
      <c r="K45" s="153"/>
      <c r="L45" s="153"/>
      <c r="M45" s="154"/>
      <c r="N45" s="11"/>
    </row>
    <row r="46" spans="1:14" ht="7.5" customHeight="1" thickBot="1" x14ac:dyDescent="0.3">
      <c r="A46" s="11"/>
      <c r="B46" s="125"/>
      <c r="C46" s="125"/>
      <c r="D46" s="125"/>
      <c r="E46" s="125"/>
      <c r="F46" s="125"/>
      <c r="G46" s="125"/>
      <c r="H46" s="125"/>
      <c r="I46" s="125"/>
      <c r="J46" s="125"/>
      <c r="K46" s="125"/>
      <c r="L46" s="125"/>
      <c r="M46" s="125"/>
      <c r="N46" s="11"/>
    </row>
    <row r="47" spans="1:14" ht="15" customHeight="1" x14ac:dyDescent="0.25">
      <c r="A47" s="11"/>
      <c r="B47" s="155" t="s">
        <v>125</v>
      </c>
      <c r="C47" s="156"/>
      <c r="D47" s="156"/>
      <c r="E47" s="157"/>
      <c r="F47" s="158" t="s">
        <v>174</v>
      </c>
      <c r="G47" s="159"/>
      <c r="H47" s="159"/>
      <c r="I47" s="160"/>
      <c r="J47" s="158" t="s">
        <v>126</v>
      </c>
      <c r="K47" s="159"/>
      <c r="L47" s="159"/>
      <c r="M47" s="161"/>
      <c r="N47" s="11"/>
    </row>
    <row r="48" spans="1:14" ht="15" customHeight="1" x14ac:dyDescent="0.25">
      <c r="A48" s="11"/>
      <c r="B48" s="130"/>
      <c r="C48" s="131"/>
      <c r="D48" s="131"/>
      <c r="E48" s="132"/>
      <c r="F48" s="27"/>
      <c r="G48" s="162"/>
      <c r="H48" s="162"/>
      <c r="I48" s="28" t="s">
        <v>193</v>
      </c>
      <c r="J48" s="27"/>
      <c r="K48" s="162"/>
      <c r="L48" s="162"/>
      <c r="M48" s="32"/>
      <c r="N48" s="11"/>
    </row>
    <row r="49" spans="1:14" ht="15" customHeight="1" x14ac:dyDescent="0.2">
      <c r="A49" s="11"/>
      <c r="B49" s="142"/>
      <c r="C49" s="143"/>
      <c r="D49" s="143"/>
      <c r="E49" s="144"/>
      <c r="F49" s="29"/>
      <c r="G49" s="30"/>
      <c r="H49" s="30"/>
      <c r="I49" s="30"/>
      <c r="J49" s="29"/>
      <c r="K49" s="30"/>
      <c r="L49" s="30"/>
      <c r="M49" s="31"/>
      <c r="N49" s="11"/>
    </row>
    <row r="50" spans="1:14" ht="15" customHeight="1" x14ac:dyDescent="0.2">
      <c r="A50" s="11"/>
      <c r="B50" s="127" t="s">
        <v>178</v>
      </c>
      <c r="C50" s="176"/>
      <c r="D50" s="176"/>
      <c r="E50" s="177"/>
      <c r="F50" s="136" t="s">
        <v>207</v>
      </c>
      <c r="G50" s="184"/>
      <c r="H50" s="184"/>
      <c r="I50" s="185"/>
      <c r="J50" s="136" t="s">
        <v>177</v>
      </c>
      <c r="K50" s="184"/>
      <c r="L50" s="184"/>
      <c r="M50" s="186"/>
      <c r="N50" s="11"/>
    </row>
    <row r="51" spans="1:14" ht="15" customHeight="1" x14ac:dyDescent="0.25">
      <c r="A51" s="11"/>
      <c r="B51" s="178"/>
      <c r="C51" s="179"/>
      <c r="D51" s="179"/>
      <c r="E51" s="180"/>
      <c r="F51" s="27"/>
      <c r="G51" s="162"/>
      <c r="H51" s="162"/>
      <c r="I51" s="28" t="s">
        <v>187</v>
      </c>
      <c r="J51" s="27"/>
      <c r="K51" s="162"/>
      <c r="L51" s="162"/>
      <c r="M51" s="32" t="s">
        <v>187</v>
      </c>
      <c r="N51" s="11"/>
    </row>
    <row r="52" spans="1:14" ht="15" customHeight="1" x14ac:dyDescent="0.2">
      <c r="A52" s="11"/>
      <c r="B52" s="181"/>
      <c r="C52" s="182"/>
      <c r="D52" s="182"/>
      <c r="E52" s="183"/>
      <c r="F52" s="29"/>
      <c r="G52" s="30"/>
      <c r="H52" s="30"/>
      <c r="I52" s="30"/>
      <c r="J52" s="29"/>
      <c r="K52" s="30"/>
      <c r="L52" s="30"/>
      <c r="M52" s="31"/>
      <c r="N52" s="11"/>
    </row>
    <row r="53" spans="1:14" ht="15" customHeight="1" x14ac:dyDescent="0.25">
      <c r="A53" s="11"/>
      <c r="B53" s="127" t="s">
        <v>190</v>
      </c>
      <c r="C53" s="128"/>
      <c r="D53" s="128"/>
      <c r="E53" s="129"/>
      <c r="F53" s="136" t="s">
        <v>194</v>
      </c>
      <c r="G53" s="137"/>
      <c r="H53" s="137"/>
      <c r="I53" s="138"/>
      <c r="J53" s="136" t="s">
        <v>188</v>
      </c>
      <c r="K53" s="137"/>
      <c r="L53" s="137"/>
      <c r="M53" s="139"/>
      <c r="N53" s="11"/>
    </row>
    <row r="54" spans="1:14" ht="15" customHeight="1" x14ac:dyDescent="0.25">
      <c r="A54" s="11"/>
      <c r="B54" s="130"/>
      <c r="C54" s="131"/>
      <c r="D54" s="131"/>
      <c r="E54" s="132"/>
      <c r="F54" s="267"/>
      <c r="G54" s="162"/>
      <c r="H54" s="163"/>
      <c r="I54" s="268" t="s">
        <v>189</v>
      </c>
      <c r="J54" s="267"/>
      <c r="K54" s="162"/>
      <c r="L54" s="163"/>
      <c r="M54" s="32" t="s">
        <v>189</v>
      </c>
      <c r="N54" s="11"/>
    </row>
    <row r="55" spans="1:14" ht="11.45" customHeight="1" x14ac:dyDescent="0.2">
      <c r="A55" s="11"/>
      <c r="B55" s="142"/>
      <c r="C55" s="143"/>
      <c r="D55" s="143"/>
      <c r="E55" s="144"/>
      <c r="F55" s="29"/>
      <c r="G55" s="30"/>
      <c r="H55" s="30"/>
      <c r="I55" s="33"/>
      <c r="J55" s="29"/>
      <c r="K55" s="30"/>
      <c r="L55" s="30"/>
      <c r="M55" s="34"/>
      <c r="N55" s="11"/>
    </row>
    <row r="56" spans="1:14" ht="15.75" customHeight="1" x14ac:dyDescent="0.25">
      <c r="A56" s="11"/>
      <c r="B56" s="127" t="s">
        <v>21</v>
      </c>
      <c r="C56" s="128"/>
      <c r="D56" s="128"/>
      <c r="E56" s="129"/>
      <c r="F56" s="136" t="s">
        <v>8</v>
      </c>
      <c r="G56" s="137"/>
      <c r="H56" s="137"/>
      <c r="I56" s="138"/>
      <c r="J56" s="136" t="s">
        <v>9</v>
      </c>
      <c r="K56" s="137"/>
      <c r="L56" s="137"/>
      <c r="M56" s="139"/>
      <c r="N56" s="11"/>
    </row>
    <row r="57" spans="1:14" ht="16.149999999999999" customHeight="1" x14ac:dyDescent="0.25">
      <c r="A57" s="11"/>
      <c r="B57" s="130"/>
      <c r="C57" s="131"/>
      <c r="D57" s="131"/>
      <c r="E57" s="132"/>
      <c r="F57" s="140"/>
      <c r="G57" s="141"/>
      <c r="H57" s="28" t="s">
        <v>10</v>
      </c>
      <c r="I57" s="1"/>
      <c r="J57" s="140"/>
      <c r="K57" s="141"/>
      <c r="L57" s="28" t="s">
        <v>10</v>
      </c>
      <c r="M57" s="6"/>
      <c r="N57" s="11"/>
    </row>
    <row r="58" spans="1:14" ht="11.45" customHeight="1" x14ac:dyDescent="0.2">
      <c r="A58" s="11"/>
      <c r="B58" s="142"/>
      <c r="C58" s="143"/>
      <c r="D58" s="143"/>
      <c r="E58" s="144"/>
      <c r="F58" s="29"/>
      <c r="G58" s="30"/>
      <c r="H58" s="30"/>
      <c r="I58" s="33" t="s">
        <v>11</v>
      </c>
      <c r="J58" s="29"/>
      <c r="K58" s="30"/>
      <c r="L58" s="30"/>
      <c r="M58" s="34" t="s">
        <v>11</v>
      </c>
      <c r="N58" s="11"/>
    </row>
    <row r="59" spans="1:14" ht="17.25" customHeight="1" x14ac:dyDescent="0.25">
      <c r="A59" s="11"/>
      <c r="B59" s="127" t="s">
        <v>20</v>
      </c>
      <c r="C59" s="128"/>
      <c r="D59" s="128"/>
      <c r="E59" s="129"/>
      <c r="F59" s="136" t="s">
        <v>8</v>
      </c>
      <c r="G59" s="137"/>
      <c r="H59" s="137"/>
      <c r="I59" s="138"/>
      <c r="J59" s="136" t="s">
        <v>9</v>
      </c>
      <c r="K59" s="137"/>
      <c r="L59" s="137"/>
      <c r="M59" s="139"/>
      <c r="N59" s="11"/>
    </row>
    <row r="60" spans="1:14" ht="15.6" customHeight="1" x14ac:dyDescent="0.25">
      <c r="A60" s="11"/>
      <c r="B60" s="130"/>
      <c r="C60" s="131"/>
      <c r="D60" s="131"/>
      <c r="E60" s="132"/>
      <c r="F60" s="140"/>
      <c r="G60" s="141"/>
      <c r="H60" s="28" t="s">
        <v>10</v>
      </c>
      <c r="I60" s="1"/>
      <c r="J60" s="140"/>
      <c r="K60" s="141"/>
      <c r="L60" s="28" t="s">
        <v>10</v>
      </c>
      <c r="M60" s="6"/>
      <c r="N60" s="11"/>
    </row>
    <row r="61" spans="1:14" ht="12" customHeight="1" x14ac:dyDescent="0.2">
      <c r="A61" s="11"/>
      <c r="B61" s="142"/>
      <c r="C61" s="143"/>
      <c r="D61" s="143"/>
      <c r="E61" s="144"/>
      <c r="F61" s="29"/>
      <c r="G61" s="30"/>
      <c r="H61" s="30"/>
      <c r="I61" s="33" t="s">
        <v>11</v>
      </c>
      <c r="J61" s="29"/>
      <c r="K61" s="30"/>
      <c r="L61" s="30"/>
      <c r="M61" s="34" t="s">
        <v>11</v>
      </c>
      <c r="N61" s="11"/>
    </row>
    <row r="62" spans="1:14" ht="16.5" customHeight="1" x14ac:dyDescent="0.25">
      <c r="A62" s="11"/>
      <c r="B62" s="127" t="s">
        <v>19</v>
      </c>
      <c r="C62" s="128"/>
      <c r="D62" s="128"/>
      <c r="E62" s="129"/>
      <c r="F62" s="136" t="s">
        <v>1</v>
      </c>
      <c r="G62" s="137"/>
      <c r="H62" s="137"/>
      <c r="I62" s="138"/>
      <c r="J62" s="136" t="s">
        <v>0</v>
      </c>
      <c r="K62" s="137"/>
      <c r="L62" s="137"/>
      <c r="M62" s="139"/>
      <c r="N62" s="11"/>
    </row>
    <row r="63" spans="1:14" ht="16.149999999999999" customHeight="1" x14ac:dyDescent="0.25">
      <c r="A63" s="11"/>
      <c r="B63" s="130"/>
      <c r="C63" s="131"/>
      <c r="D63" s="131"/>
      <c r="E63" s="132"/>
      <c r="F63" s="140"/>
      <c r="G63" s="141"/>
      <c r="H63" s="28" t="s">
        <v>10</v>
      </c>
      <c r="I63" s="1"/>
      <c r="J63" s="140"/>
      <c r="K63" s="141"/>
      <c r="L63" s="28" t="s">
        <v>10</v>
      </c>
      <c r="M63" s="6"/>
      <c r="N63" s="11"/>
    </row>
    <row r="64" spans="1:14" ht="12.6" customHeight="1" thickBot="1" x14ac:dyDescent="0.25">
      <c r="A64" s="11"/>
      <c r="B64" s="133"/>
      <c r="C64" s="134"/>
      <c r="D64" s="134"/>
      <c r="E64" s="135"/>
      <c r="F64" s="35"/>
      <c r="G64" s="36"/>
      <c r="H64" s="36"/>
      <c r="I64" s="37" t="s">
        <v>11</v>
      </c>
      <c r="J64" s="35"/>
      <c r="K64" s="36"/>
      <c r="L64" s="36"/>
      <c r="M64" s="38" t="s">
        <v>11</v>
      </c>
      <c r="N64" s="11"/>
    </row>
    <row r="65" spans="1:14" ht="12.6" customHeight="1" x14ac:dyDescent="0.25">
      <c r="A65" s="11"/>
      <c r="B65" s="125"/>
      <c r="C65" s="125"/>
      <c r="D65" s="125"/>
      <c r="E65" s="125"/>
      <c r="F65" s="125"/>
      <c r="G65" s="125"/>
      <c r="H65" s="125"/>
      <c r="I65" s="125"/>
      <c r="J65" s="125"/>
      <c r="K65" s="125"/>
      <c r="L65" s="125"/>
      <c r="M65" s="125"/>
      <c r="N65" s="11"/>
    </row>
    <row r="66" spans="1:14" ht="12.6" customHeight="1" x14ac:dyDescent="0.2">
      <c r="A66" s="15"/>
      <c r="B66" s="15"/>
      <c r="C66" s="15"/>
      <c r="D66" s="15"/>
      <c r="E66" s="15"/>
      <c r="F66" s="15"/>
      <c r="G66" s="15"/>
      <c r="H66" s="15"/>
      <c r="I66" s="15"/>
      <c r="J66" s="15"/>
      <c r="K66" s="15"/>
      <c r="L66" s="15"/>
      <c r="M66" s="15"/>
      <c r="N66" s="15"/>
    </row>
    <row r="67" spans="1:14" ht="18" customHeight="1" x14ac:dyDescent="0.25">
      <c r="A67" s="15"/>
      <c r="B67" s="234" t="s">
        <v>152</v>
      </c>
      <c r="C67" s="234"/>
      <c r="D67" s="234"/>
      <c r="E67" s="234"/>
      <c r="F67" s="234"/>
      <c r="G67" s="234"/>
      <c r="H67" s="234"/>
      <c r="I67" s="234"/>
      <c r="J67" s="234"/>
      <c r="K67" s="234"/>
      <c r="L67" s="234"/>
      <c r="M67" s="234"/>
      <c r="N67" s="15"/>
    </row>
    <row r="68" spans="1:14" ht="14.45" customHeight="1" x14ac:dyDescent="0.2">
      <c r="A68" s="11"/>
      <c r="B68" s="126"/>
      <c r="C68" s="126"/>
      <c r="D68" s="126"/>
      <c r="E68" s="126"/>
      <c r="F68" s="126"/>
      <c r="G68" s="126"/>
      <c r="H68" s="126"/>
      <c r="I68" s="126"/>
      <c r="J68" s="126"/>
      <c r="K68" s="126"/>
      <c r="L68" s="126"/>
      <c r="M68" s="126"/>
      <c r="N68" s="11"/>
    </row>
    <row r="69" spans="1:14" ht="15.75" customHeight="1" x14ac:dyDescent="0.2">
      <c r="A69" s="11"/>
      <c r="B69" s="232" t="s">
        <v>103</v>
      </c>
      <c r="C69" s="232"/>
      <c r="D69" s="232"/>
      <c r="E69" s="232"/>
      <c r="F69" s="232"/>
      <c r="G69" s="232"/>
      <c r="H69" s="232"/>
      <c r="I69" s="232"/>
      <c r="J69" s="232"/>
      <c r="K69" s="232"/>
      <c r="L69" s="232"/>
      <c r="M69" s="232"/>
      <c r="N69" s="11"/>
    </row>
    <row r="70" spans="1:14" ht="14.25" customHeight="1" thickBot="1" x14ac:dyDescent="0.3">
      <c r="A70" s="11"/>
      <c r="B70" s="125"/>
      <c r="C70" s="125"/>
      <c r="D70" s="125"/>
      <c r="E70" s="125"/>
      <c r="F70" s="125"/>
      <c r="G70" s="125"/>
      <c r="H70" s="125"/>
      <c r="I70" s="125"/>
      <c r="J70" s="125"/>
      <c r="K70" s="125"/>
      <c r="L70" s="125"/>
      <c r="M70" s="125"/>
      <c r="N70" s="11"/>
    </row>
    <row r="71" spans="1:14" ht="21.75" customHeight="1" x14ac:dyDescent="0.25">
      <c r="A71" s="11"/>
      <c r="B71" s="145" t="s">
        <v>102</v>
      </c>
      <c r="C71" s="146"/>
      <c r="D71" s="146"/>
      <c r="E71" s="146"/>
      <c r="F71" s="146"/>
      <c r="G71" s="146"/>
      <c r="H71" s="146"/>
      <c r="I71" s="146"/>
      <c r="J71" s="146"/>
      <c r="K71" s="146"/>
      <c r="L71" s="146"/>
      <c r="M71" s="147"/>
      <c r="N71" s="11"/>
    </row>
    <row r="72" spans="1:14" ht="15" customHeight="1" x14ac:dyDescent="0.2">
      <c r="A72" s="11"/>
      <c r="B72" s="148" t="str">
        <f>'Step 3'!I2</f>
        <v>Complete Steps 1 and 2 before completing Step 3.</v>
      </c>
      <c r="C72" s="149"/>
      <c r="D72" s="149"/>
      <c r="E72" s="149"/>
      <c r="F72" s="149"/>
      <c r="G72" s="149"/>
      <c r="H72" s="149"/>
      <c r="I72" s="149"/>
      <c r="J72" s="149"/>
      <c r="K72" s="149"/>
      <c r="L72" s="149"/>
      <c r="M72" s="150"/>
      <c r="N72" s="11"/>
    </row>
    <row r="73" spans="1:14" ht="15" customHeight="1" x14ac:dyDescent="0.2">
      <c r="A73" s="11"/>
      <c r="B73" s="148"/>
      <c r="C73" s="149"/>
      <c r="D73" s="149"/>
      <c r="E73" s="149"/>
      <c r="F73" s="149"/>
      <c r="G73" s="149"/>
      <c r="H73" s="149"/>
      <c r="I73" s="149"/>
      <c r="J73" s="149"/>
      <c r="K73" s="149"/>
      <c r="L73" s="149"/>
      <c r="M73" s="150"/>
      <c r="N73" s="11"/>
    </row>
    <row r="74" spans="1:14" ht="16.5" customHeight="1" x14ac:dyDescent="0.2">
      <c r="A74" s="11"/>
      <c r="B74" s="148"/>
      <c r="C74" s="149"/>
      <c r="D74" s="149"/>
      <c r="E74" s="149"/>
      <c r="F74" s="149"/>
      <c r="G74" s="149"/>
      <c r="H74" s="149"/>
      <c r="I74" s="149"/>
      <c r="J74" s="149"/>
      <c r="K74" s="149"/>
      <c r="L74" s="149"/>
      <c r="M74" s="150"/>
      <c r="N74" s="11"/>
    </row>
    <row r="75" spans="1:14" ht="7.5" customHeight="1" x14ac:dyDescent="0.2">
      <c r="A75" s="11"/>
      <c r="B75" s="148"/>
      <c r="C75" s="149"/>
      <c r="D75" s="149"/>
      <c r="E75" s="149"/>
      <c r="F75" s="149"/>
      <c r="G75" s="149"/>
      <c r="H75" s="149"/>
      <c r="I75" s="149"/>
      <c r="J75" s="149"/>
      <c r="K75" s="149"/>
      <c r="L75" s="149"/>
      <c r="M75" s="150"/>
      <c r="N75" s="11"/>
    </row>
    <row r="76" spans="1:14" x14ac:dyDescent="0.2">
      <c r="A76" s="11"/>
      <c r="B76" s="151"/>
      <c r="C76" s="149"/>
      <c r="D76" s="149"/>
      <c r="E76" s="149"/>
      <c r="F76" s="149"/>
      <c r="G76" s="149"/>
      <c r="H76" s="149"/>
      <c r="I76" s="149"/>
      <c r="J76" s="149"/>
      <c r="K76" s="149"/>
      <c r="L76" s="149"/>
      <c r="M76" s="150"/>
      <c r="N76" s="11"/>
    </row>
    <row r="77" spans="1:14" ht="15.75" thickBot="1" x14ac:dyDescent="0.25">
      <c r="A77" s="11"/>
      <c r="B77" s="152"/>
      <c r="C77" s="153"/>
      <c r="D77" s="153"/>
      <c r="E77" s="153"/>
      <c r="F77" s="153"/>
      <c r="G77" s="153"/>
      <c r="H77" s="153"/>
      <c r="I77" s="153"/>
      <c r="J77" s="153"/>
      <c r="K77" s="153"/>
      <c r="L77" s="153"/>
      <c r="M77" s="154"/>
      <c r="N77" s="11"/>
    </row>
    <row r="78" spans="1:14" ht="9.75" customHeight="1" thickBot="1" x14ac:dyDescent="0.3">
      <c r="A78" s="11"/>
      <c r="B78" s="125"/>
      <c r="C78" s="125"/>
      <c r="D78" s="125"/>
      <c r="E78" s="125"/>
      <c r="F78" s="125"/>
      <c r="G78" s="125"/>
      <c r="H78" s="125"/>
      <c r="I78" s="125"/>
      <c r="J78" s="125"/>
      <c r="K78" s="125"/>
      <c r="L78" s="125"/>
      <c r="M78" s="125"/>
      <c r="N78" s="11"/>
    </row>
    <row r="79" spans="1:14" ht="16.149999999999999" customHeight="1" x14ac:dyDescent="0.2">
      <c r="A79" s="15"/>
      <c r="B79" s="238" t="s">
        <v>38</v>
      </c>
      <c r="C79" s="239"/>
      <c r="D79" s="239"/>
      <c r="E79" s="239"/>
      <c r="F79" s="239"/>
      <c r="G79" s="239"/>
      <c r="H79" s="239"/>
      <c r="I79" s="239"/>
      <c r="J79" s="239"/>
      <c r="K79" s="239"/>
      <c r="L79" s="239"/>
      <c r="M79" s="240"/>
      <c r="N79" s="15"/>
    </row>
    <row r="80" spans="1:14" ht="25.15" customHeight="1" x14ac:dyDescent="0.25">
      <c r="A80" s="15"/>
      <c r="B80" s="241" t="s">
        <v>23</v>
      </c>
      <c r="C80" s="242"/>
      <c r="D80" s="242"/>
      <c r="E80" s="242"/>
      <c r="F80" s="242"/>
      <c r="G80" s="242"/>
      <c r="H80" s="243"/>
      <c r="I80" s="244" t="s">
        <v>24</v>
      </c>
      <c r="J80" s="245"/>
      <c r="K80" s="39"/>
      <c r="L80" s="244" t="s">
        <v>3</v>
      </c>
      <c r="M80" s="246"/>
      <c r="N80" s="15"/>
    </row>
    <row r="81" spans="1:14" ht="16.5" thickBot="1" x14ac:dyDescent="0.3">
      <c r="A81" s="15"/>
      <c r="B81" s="249" t="s">
        <v>223</v>
      </c>
      <c r="C81" s="250"/>
      <c r="D81" s="250"/>
      <c r="E81" s="250"/>
      <c r="F81" s="250"/>
      <c r="G81" s="250"/>
      <c r="H81" s="251"/>
      <c r="I81" s="235"/>
      <c r="J81" s="236"/>
      <c r="K81" s="36"/>
      <c r="L81" s="235"/>
      <c r="M81" s="237"/>
      <c r="N81" s="15"/>
    </row>
    <row r="82" spans="1:14" ht="9" customHeight="1" thickBot="1" x14ac:dyDescent="0.25">
      <c r="A82" s="11"/>
      <c r="B82" s="11"/>
      <c r="C82" s="11"/>
      <c r="D82" s="11"/>
      <c r="E82" s="11"/>
      <c r="F82" s="11"/>
      <c r="G82" s="11"/>
      <c r="H82" s="11"/>
      <c r="I82" s="11"/>
      <c r="J82" s="11"/>
      <c r="K82" s="11"/>
      <c r="L82" s="11"/>
      <c r="M82" s="11"/>
      <c r="N82" s="11"/>
    </row>
    <row r="83" spans="1:14" ht="24" customHeight="1" x14ac:dyDescent="0.2">
      <c r="A83" s="15"/>
      <c r="B83" s="40" t="s">
        <v>155</v>
      </c>
      <c r="C83" s="41"/>
      <c r="D83" s="42"/>
      <c r="E83" s="42"/>
      <c r="F83" s="42"/>
      <c r="G83" s="42"/>
      <c r="H83" s="42"/>
      <c r="I83" s="42"/>
      <c r="J83" s="42"/>
      <c r="K83" s="42"/>
      <c r="L83" s="42"/>
      <c r="M83" s="43" t="s">
        <v>6</v>
      </c>
      <c r="N83" s="15"/>
    </row>
    <row r="84" spans="1:14" x14ac:dyDescent="0.2">
      <c r="A84" s="15"/>
      <c r="B84" s="178" t="s">
        <v>22</v>
      </c>
      <c r="C84" s="194"/>
      <c r="D84" s="194"/>
      <c r="E84" s="194"/>
      <c r="F84" s="194"/>
      <c r="G84" s="194"/>
      <c r="H84" s="194"/>
      <c r="I84" s="194"/>
      <c r="J84" s="194"/>
      <c r="K84" s="194"/>
      <c r="L84" s="194"/>
      <c r="M84" s="196"/>
      <c r="N84" s="15"/>
    </row>
    <row r="85" spans="1:14" ht="13.15" customHeight="1" x14ac:dyDescent="0.2">
      <c r="A85" s="15"/>
      <c r="B85" s="195"/>
      <c r="C85" s="194"/>
      <c r="D85" s="194"/>
      <c r="E85" s="194"/>
      <c r="F85" s="194"/>
      <c r="G85" s="194"/>
      <c r="H85" s="194"/>
      <c r="I85" s="194"/>
      <c r="J85" s="194"/>
      <c r="K85" s="194"/>
      <c r="L85" s="194"/>
      <c r="M85" s="197"/>
      <c r="N85" s="15"/>
    </row>
    <row r="86" spans="1:14" ht="18.75" customHeight="1" x14ac:dyDescent="0.2">
      <c r="A86" s="15"/>
      <c r="B86" s="44" t="s">
        <v>156</v>
      </c>
      <c r="C86" s="124"/>
      <c r="D86" s="124"/>
      <c r="E86" s="124"/>
      <c r="F86" s="124"/>
      <c r="G86" s="124"/>
      <c r="H86" s="124"/>
      <c r="I86" s="124"/>
      <c r="J86" s="124"/>
      <c r="K86" s="124"/>
      <c r="L86" s="124"/>
      <c r="M86" s="196"/>
      <c r="N86" s="15"/>
    </row>
    <row r="87" spans="1:14" ht="16.149999999999999" customHeight="1" thickBot="1" x14ac:dyDescent="0.25">
      <c r="A87" s="15"/>
      <c r="B87" s="199" t="s">
        <v>43</v>
      </c>
      <c r="C87" s="200"/>
      <c r="D87" s="200"/>
      <c r="E87" s="200"/>
      <c r="F87" s="200"/>
      <c r="G87" s="200"/>
      <c r="H87" s="200"/>
      <c r="I87" s="200"/>
      <c r="J87" s="200"/>
      <c r="K87" s="200"/>
      <c r="L87" s="201"/>
      <c r="M87" s="198"/>
      <c r="N87" s="15"/>
    </row>
    <row r="88" spans="1:14" ht="9" customHeight="1" thickBot="1" x14ac:dyDescent="0.25">
      <c r="A88" s="11"/>
      <c r="B88" s="45"/>
      <c r="C88" s="45"/>
      <c r="D88" s="45"/>
      <c r="E88" s="45"/>
      <c r="F88" s="45"/>
      <c r="G88" s="45"/>
      <c r="H88" s="45"/>
      <c r="I88" s="45"/>
      <c r="J88" s="45"/>
      <c r="K88" s="45"/>
      <c r="L88" s="45"/>
      <c r="M88" s="45"/>
      <c r="N88" s="11"/>
    </row>
    <row r="89" spans="1:14" ht="18" customHeight="1" x14ac:dyDescent="0.2">
      <c r="A89" s="11"/>
      <c r="B89" s="206" t="s">
        <v>41</v>
      </c>
      <c r="C89" s="207"/>
      <c r="D89" s="207"/>
      <c r="E89" s="208"/>
      <c r="F89" s="202" t="s">
        <v>26</v>
      </c>
      <c r="G89" s="203"/>
      <c r="H89" s="203"/>
      <c r="I89" s="203"/>
      <c r="J89" s="203"/>
      <c r="K89" s="202" t="s">
        <v>25</v>
      </c>
      <c r="L89" s="204"/>
      <c r="M89" s="205"/>
      <c r="N89" s="11"/>
    </row>
    <row r="90" spans="1:14" ht="18" customHeight="1" x14ac:dyDescent="0.25">
      <c r="A90" s="11"/>
      <c r="B90" s="218"/>
      <c r="C90" s="219"/>
      <c r="D90" s="28" t="s">
        <v>10</v>
      </c>
      <c r="E90" s="1"/>
      <c r="F90" s="226"/>
      <c r="G90" s="227"/>
      <c r="H90" s="227"/>
      <c r="I90" s="227"/>
      <c r="J90" s="228"/>
      <c r="K90" s="209"/>
      <c r="L90" s="210"/>
      <c r="M90" s="211"/>
      <c r="N90" s="11"/>
    </row>
    <row r="91" spans="1:14" ht="12" customHeight="1" x14ac:dyDescent="0.2">
      <c r="A91" s="11"/>
      <c r="B91" s="46"/>
      <c r="C91" s="30"/>
      <c r="D91" s="30"/>
      <c r="E91" s="47" t="s">
        <v>11</v>
      </c>
      <c r="F91" s="229"/>
      <c r="G91" s="230"/>
      <c r="H91" s="230"/>
      <c r="I91" s="230"/>
      <c r="J91" s="231"/>
      <c r="K91" s="212"/>
      <c r="L91" s="213"/>
      <c r="M91" s="214"/>
      <c r="N91" s="11"/>
    </row>
    <row r="92" spans="1:14" ht="14.25" customHeight="1" thickBot="1" x14ac:dyDescent="0.25">
      <c r="A92" s="11"/>
      <c r="B92" s="48"/>
      <c r="C92" s="48"/>
      <c r="D92" s="48"/>
      <c r="E92" s="48"/>
      <c r="F92" s="11"/>
      <c r="G92" s="11"/>
      <c r="H92" s="11"/>
      <c r="I92" s="49"/>
      <c r="J92" s="11"/>
      <c r="K92" s="11"/>
      <c r="L92" s="11"/>
      <c r="M92" s="49"/>
      <c r="N92" s="11"/>
    </row>
    <row r="93" spans="1:14" ht="24.75" customHeight="1" x14ac:dyDescent="0.2">
      <c r="A93" s="11"/>
      <c r="B93" s="215" t="s">
        <v>7</v>
      </c>
      <c r="C93" s="216"/>
      <c r="D93" s="216"/>
      <c r="E93" s="216"/>
      <c r="F93" s="216"/>
      <c r="G93" s="216"/>
      <c r="H93" s="216"/>
      <c r="I93" s="216"/>
      <c r="J93" s="216"/>
      <c r="K93" s="216"/>
      <c r="L93" s="216"/>
      <c r="M93" s="217"/>
      <c r="N93" s="11"/>
    </row>
    <row r="94" spans="1:14" ht="74.25" customHeight="1" x14ac:dyDescent="0.2">
      <c r="A94" s="11"/>
      <c r="B94" s="223" t="str">
        <f>'Step 3'!L2</f>
        <v>More information is needed to assess your project.</v>
      </c>
      <c r="C94" s="224"/>
      <c r="D94" s="224"/>
      <c r="E94" s="224"/>
      <c r="F94" s="224"/>
      <c r="G94" s="224"/>
      <c r="H94" s="224"/>
      <c r="I94" s="224"/>
      <c r="J94" s="224"/>
      <c r="K94" s="224"/>
      <c r="L94" s="224"/>
      <c r="M94" s="225"/>
      <c r="N94" s="11"/>
    </row>
    <row r="95" spans="1:14" ht="15.75" customHeight="1" x14ac:dyDescent="0.2">
      <c r="A95" s="11"/>
      <c r="B95" s="223"/>
      <c r="C95" s="224"/>
      <c r="D95" s="224"/>
      <c r="E95" s="224"/>
      <c r="F95" s="224"/>
      <c r="G95" s="224"/>
      <c r="H95" s="224"/>
      <c r="I95" s="224"/>
      <c r="J95" s="224"/>
      <c r="K95" s="224"/>
      <c r="L95" s="224"/>
      <c r="M95" s="225"/>
      <c r="N95" s="11"/>
    </row>
    <row r="96" spans="1:14" ht="18" customHeight="1" x14ac:dyDescent="0.2">
      <c r="A96" s="11"/>
      <c r="B96" s="223"/>
      <c r="C96" s="224"/>
      <c r="D96" s="224"/>
      <c r="E96" s="224"/>
      <c r="F96" s="224"/>
      <c r="G96" s="224"/>
      <c r="H96" s="224"/>
      <c r="I96" s="224"/>
      <c r="J96" s="224"/>
      <c r="K96" s="224"/>
      <c r="L96" s="224"/>
      <c r="M96" s="225"/>
      <c r="N96" s="11"/>
    </row>
    <row r="97" spans="1:14" ht="54.75" customHeight="1" thickBot="1" x14ac:dyDescent="0.25">
      <c r="A97" s="11"/>
      <c r="B97" s="220" t="str">
        <f>'Step 3'!L4</f>
        <v/>
      </c>
      <c r="C97" s="221"/>
      <c r="D97" s="221"/>
      <c r="E97" s="221"/>
      <c r="F97" s="221"/>
      <c r="G97" s="221"/>
      <c r="H97" s="221"/>
      <c r="I97" s="221"/>
      <c r="J97" s="221"/>
      <c r="K97" s="221"/>
      <c r="L97" s="221"/>
      <c r="M97" s="222"/>
      <c r="N97" s="11"/>
    </row>
    <row r="98" spans="1:14" ht="13.5" customHeight="1" thickBot="1" x14ac:dyDescent="0.25">
      <c r="A98" s="15"/>
      <c r="B98" s="15"/>
      <c r="C98" s="15"/>
      <c r="D98" s="15"/>
      <c r="E98" s="15"/>
      <c r="F98" s="15"/>
      <c r="G98" s="15"/>
      <c r="H98" s="15"/>
      <c r="I98" s="15"/>
      <c r="J98" s="15"/>
      <c r="K98" s="15"/>
      <c r="L98" s="15"/>
      <c r="M98" s="15"/>
      <c r="N98" s="15"/>
    </row>
    <row r="99" spans="1:14" x14ac:dyDescent="0.2">
      <c r="A99" s="15"/>
      <c r="B99" s="50" t="s">
        <v>80</v>
      </c>
      <c r="C99" s="51"/>
      <c r="D99" s="51"/>
      <c r="E99" s="51"/>
      <c r="F99" s="51"/>
      <c r="G99" s="51"/>
      <c r="H99" s="51"/>
      <c r="I99" s="51"/>
      <c r="J99" s="51"/>
      <c r="K99" s="51"/>
      <c r="L99" s="51"/>
      <c r="M99" s="52"/>
      <c r="N99" s="15"/>
    </row>
    <row r="100" spans="1:14" x14ac:dyDescent="0.2">
      <c r="A100" s="15"/>
      <c r="B100" s="187"/>
      <c r="C100" s="188"/>
      <c r="D100" s="188"/>
      <c r="E100" s="188"/>
      <c r="F100" s="188"/>
      <c r="G100" s="188"/>
      <c r="H100" s="188"/>
      <c r="I100" s="188"/>
      <c r="J100" s="188"/>
      <c r="K100" s="188"/>
      <c r="L100" s="188"/>
      <c r="M100" s="189"/>
      <c r="N100" s="15"/>
    </row>
    <row r="101" spans="1:14" x14ac:dyDescent="0.2">
      <c r="A101" s="15"/>
      <c r="B101" s="190"/>
      <c r="C101" s="188"/>
      <c r="D101" s="188"/>
      <c r="E101" s="188"/>
      <c r="F101" s="188"/>
      <c r="G101" s="188"/>
      <c r="H101" s="188"/>
      <c r="I101" s="188"/>
      <c r="J101" s="188"/>
      <c r="K101" s="188"/>
      <c r="L101" s="188"/>
      <c r="M101" s="189"/>
      <c r="N101" s="15"/>
    </row>
    <row r="102" spans="1:14" x14ac:dyDescent="0.2">
      <c r="A102" s="15"/>
      <c r="B102" s="190"/>
      <c r="C102" s="188"/>
      <c r="D102" s="188"/>
      <c r="E102" s="188"/>
      <c r="F102" s="188"/>
      <c r="G102" s="188"/>
      <c r="H102" s="188"/>
      <c r="I102" s="188"/>
      <c r="J102" s="188"/>
      <c r="K102" s="188"/>
      <c r="L102" s="188"/>
      <c r="M102" s="189"/>
      <c r="N102" s="15"/>
    </row>
    <row r="103" spans="1:14" x14ac:dyDescent="0.2">
      <c r="A103" s="15"/>
      <c r="B103" s="190"/>
      <c r="C103" s="188"/>
      <c r="D103" s="188"/>
      <c r="E103" s="188"/>
      <c r="F103" s="188"/>
      <c r="G103" s="188"/>
      <c r="H103" s="188"/>
      <c r="I103" s="188"/>
      <c r="J103" s="188"/>
      <c r="K103" s="188"/>
      <c r="L103" s="188"/>
      <c r="M103" s="189"/>
      <c r="N103" s="15"/>
    </row>
    <row r="104" spans="1:14" x14ac:dyDescent="0.2">
      <c r="A104" s="15"/>
      <c r="B104" s="190"/>
      <c r="C104" s="188"/>
      <c r="D104" s="188"/>
      <c r="E104" s="188"/>
      <c r="F104" s="188"/>
      <c r="G104" s="188"/>
      <c r="H104" s="188"/>
      <c r="I104" s="188"/>
      <c r="J104" s="188"/>
      <c r="K104" s="188"/>
      <c r="L104" s="188"/>
      <c r="M104" s="189"/>
      <c r="N104" s="15"/>
    </row>
    <row r="105" spans="1:14" x14ac:dyDescent="0.2">
      <c r="A105" s="15"/>
      <c r="B105" s="190"/>
      <c r="C105" s="188"/>
      <c r="D105" s="188"/>
      <c r="E105" s="188"/>
      <c r="F105" s="188"/>
      <c r="G105" s="188"/>
      <c r="H105" s="188"/>
      <c r="I105" s="188"/>
      <c r="J105" s="188"/>
      <c r="K105" s="188"/>
      <c r="L105" s="188"/>
      <c r="M105" s="189"/>
      <c r="N105" s="15"/>
    </row>
    <row r="106" spans="1:14" x14ac:dyDescent="0.2">
      <c r="A106" s="15"/>
      <c r="B106" s="190"/>
      <c r="C106" s="188"/>
      <c r="D106" s="188"/>
      <c r="E106" s="188"/>
      <c r="F106" s="188"/>
      <c r="G106" s="188"/>
      <c r="H106" s="188"/>
      <c r="I106" s="188"/>
      <c r="J106" s="188"/>
      <c r="K106" s="188"/>
      <c r="L106" s="188"/>
      <c r="M106" s="189"/>
      <c r="N106" s="15"/>
    </row>
    <row r="107" spans="1:14" x14ac:dyDescent="0.2">
      <c r="A107" s="15"/>
      <c r="B107" s="190"/>
      <c r="C107" s="188"/>
      <c r="D107" s="188"/>
      <c r="E107" s="188"/>
      <c r="F107" s="188"/>
      <c r="G107" s="188"/>
      <c r="H107" s="188"/>
      <c r="I107" s="188"/>
      <c r="J107" s="188"/>
      <c r="K107" s="188"/>
      <c r="L107" s="188"/>
      <c r="M107" s="189"/>
      <c r="N107" s="15"/>
    </row>
    <row r="108" spans="1:14" x14ac:dyDescent="0.2">
      <c r="A108" s="15"/>
      <c r="B108" s="190"/>
      <c r="C108" s="188"/>
      <c r="D108" s="188"/>
      <c r="E108" s="188"/>
      <c r="F108" s="188"/>
      <c r="G108" s="188"/>
      <c r="H108" s="188"/>
      <c r="I108" s="188"/>
      <c r="J108" s="188"/>
      <c r="K108" s="188"/>
      <c r="L108" s="188"/>
      <c r="M108" s="189"/>
      <c r="N108" s="15"/>
    </row>
    <row r="109" spans="1:14" x14ac:dyDescent="0.2">
      <c r="A109" s="15"/>
      <c r="B109" s="190"/>
      <c r="C109" s="188"/>
      <c r="D109" s="188"/>
      <c r="E109" s="188"/>
      <c r="F109" s="188"/>
      <c r="G109" s="188"/>
      <c r="H109" s="188"/>
      <c r="I109" s="188"/>
      <c r="J109" s="188"/>
      <c r="K109" s="188"/>
      <c r="L109" s="188"/>
      <c r="M109" s="189"/>
      <c r="N109" s="15"/>
    </row>
    <row r="110" spans="1:14" x14ac:dyDescent="0.2">
      <c r="A110" s="15"/>
      <c r="B110" s="190"/>
      <c r="C110" s="188"/>
      <c r="D110" s="188"/>
      <c r="E110" s="188"/>
      <c r="F110" s="188"/>
      <c r="G110" s="188"/>
      <c r="H110" s="188"/>
      <c r="I110" s="188"/>
      <c r="J110" s="188"/>
      <c r="K110" s="188"/>
      <c r="L110" s="188"/>
      <c r="M110" s="189"/>
      <c r="N110" s="15"/>
    </row>
    <row r="111" spans="1:14" x14ac:dyDescent="0.2">
      <c r="A111" s="15"/>
      <c r="B111" s="190"/>
      <c r="C111" s="188"/>
      <c r="D111" s="188"/>
      <c r="E111" s="188"/>
      <c r="F111" s="188"/>
      <c r="G111" s="188"/>
      <c r="H111" s="188"/>
      <c r="I111" s="188"/>
      <c r="J111" s="188"/>
      <c r="K111" s="188"/>
      <c r="L111" s="188"/>
      <c r="M111" s="189"/>
      <c r="N111" s="15"/>
    </row>
    <row r="112" spans="1:14" x14ac:dyDescent="0.2">
      <c r="A112" s="15"/>
      <c r="B112" s="190"/>
      <c r="C112" s="188"/>
      <c r="D112" s="188"/>
      <c r="E112" s="188"/>
      <c r="F112" s="188"/>
      <c r="G112" s="188"/>
      <c r="H112" s="188"/>
      <c r="I112" s="188"/>
      <c r="J112" s="188"/>
      <c r="K112" s="188"/>
      <c r="L112" s="188"/>
      <c r="M112" s="189"/>
      <c r="N112" s="15"/>
    </row>
    <row r="113" spans="1:14" ht="7.9" customHeight="1" x14ac:dyDescent="0.2">
      <c r="A113" s="15"/>
      <c r="B113" s="190"/>
      <c r="C113" s="188"/>
      <c r="D113" s="188"/>
      <c r="E113" s="188"/>
      <c r="F113" s="188"/>
      <c r="G113" s="188"/>
      <c r="H113" s="188"/>
      <c r="I113" s="188"/>
      <c r="J113" s="188"/>
      <c r="K113" s="188"/>
      <c r="L113" s="188"/>
      <c r="M113" s="189"/>
      <c r="N113" s="15"/>
    </row>
    <row r="114" spans="1:14" ht="4.9000000000000004" customHeight="1" x14ac:dyDescent="0.2">
      <c r="A114" s="15"/>
      <c r="B114" s="190"/>
      <c r="C114" s="188"/>
      <c r="D114" s="188"/>
      <c r="E114" s="188"/>
      <c r="F114" s="188"/>
      <c r="G114" s="188"/>
      <c r="H114" s="188"/>
      <c r="I114" s="188"/>
      <c r="J114" s="188"/>
      <c r="K114" s="188"/>
      <c r="L114" s="188"/>
      <c r="M114" s="189"/>
      <c r="N114" s="15"/>
    </row>
    <row r="115" spans="1:14" x14ac:dyDescent="0.2">
      <c r="A115" s="15"/>
      <c r="B115" s="190"/>
      <c r="C115" s="188"/>
      <c r="D115" s="188"/>
      <c r="E115" s="188"/>
      <c r="F115" s="188"/>
      <c r="G115" s="188"/>
      <c r="H115" s="188"/>
      <c r="I115" s="188"/>
      <c r="J115" s="188"/>
      <c r="K115" s="188"/>
      <c r="L115" s="188"/>
      <c r="M115" s="189"/>
      <c r="N115" s="15"/>
    </row>
    <row r="116" spans="1:14" ht="8.4499999999999993" customHeight="1" thickBot="1" x14ac:dyDescent="0.25">
      <c r="A116" s="15"/>
      <c r="B116" s="191"/>
      <c r="C116" s="192"/>
      <c r="D116" s="192"/>
      <c r="E116" s="192"/>
      <c r="F116" s="192"/>
      <c r="G116" s="192"/>
      <c r="H116" s="192"/>
      <c r="I116" s="192"/>
      <c r="J116" s="192"/>
      <c r="K116" s="192"/>
      <c r="L116" s="192"/>
      <c r="M116" s="193"/>
      <c r="N116" s="15"/>
    </row>
    <row r="117" spans="1:14" ht="9" customHeight="1" x14ac:dyDescent="0.2">
      <c r="A117" s="11"/>
      <c r="B117" s="45"/>
      <c r="C117" s="45"/>
      <c r="D117" s="45"/>
      <c r="E117" s="45"/>
      <c r="F117" s="45"/>
      <c r="G117" s="45"/>
      <c r="H117" s="45"/>
      <c r="I117" s="45"/>
      <c r="J117" s="45"/>
      <c r="K117" s="45"/>
      <c r="L117" s="45"/>
      <c r="M117" s="45"/>
      <c r="N117" s="11"/>
    </row>
    <row r="118" spans="1:14" ht="15" customHeight="1" x14ac:dyDescent="0.2">
      <c r="A118" s="15"/>
      <c r="B118" s="247" t="s">
        <v>81</v>
      </c>
      <c r="C118" s="248"/>
      <c r="D118" s="248"/>
      <c r="E118" s="248"/>
      <c r="F118" s="248"/>
      <c r="G118" s="248"/>
      <c r="H118" s="248"/>
      <c r="I118" s="248"/>
      <c r="J118" s="248"/>
      <c r="K118" s="248"/>
      <c r="L118" s="248"/>
      <c r="M118" s="248"/>
      <c r="N118" s="15"/>
    </row>
    <row r="119" spans="1:14" ht="15" customHeight="1" x14ac:dyDescent="0.2">
      <c r="A119" s="15"/>
      <c r="B119" s="248"/>
      <c r="C119" s="248"/>
      <c r="D119" s="248"/>
      <c r="E119" s="248"/>
      <c r="F119" s="248"/>
      <c r="G119" s="248"/>
      <c r="H119" s="248"/>
      <c r="I119" s="248"/>
      <c r="J119" s="248"/>
      <c r="K119" s="248"/>
      <c r="L119" s="248"/>
      <c r="M119" s="248"/>
      <c r="N119" s="15"/>
    </row>
    <row r="120" spans="1:14" ht="15" customHeight="1" x14ac:dyDescent="0.2">
      <c r="A120" s="15"/>
      <c r="B120" s="248"/>
      <c r="C120" s="248"/>
      <c r="D120" s="248"/>
      <c r="E120" s="248"/>
      <c r="F120" s="248"/>
      <c r="G120" s="248"/>
      <c r="H120" s="248"/>
      <c r="I120" s="248"/>
      <c r="J120" s="248"/>
      <c r="K120" s="248"/>
      <c r="L120" s="248"/>
      <c r="M120" s="248"/>
      <c r="N120" s="15"/>
    </row>
    <row r="121" spans="1:14" ht="22.9" customHeight="1" x14ac:dyDescent="0.2">
      <c r="A121" s="15"/>
      <c r="B121" s="123" t="s">
        <v>15</v>
      </c>
      <c r="C121" s="269"/>
      <c r="D121" s="269"/>
      <c r="E121" s="269"/>
      <c r="F121" s="269"/>
      <c r="G121" s="269"/>
      <c r="H121" s="269"/>
      <c r="I121" s="269"/>
      <c r="J121" s="233" t="s">
        <v>224</v>
      </c>
      <c r="K121" s="233"/>
      <c r="L121" s="270"/>
      <c r="M121" s="270"/>
      <c r="N121" s="15"/>
    </row>
  </sheetData>
  <sheetProtection password="CACC" sheet="1" objects="1" scenarios="1" selectLockedCells="1"/>
  <mergeCells count="72">
    <mergeCell ref="J121:K121"/>
    <mergeCell ref="B67:M67"/>
    <mergeCell ref="I81:J81"/>
    <mergeCell ref="L81:M81"/>
    <mergeCell ref="B79:M79"/>
    <mergeCell ref="B80:H80"/>
    <mergeCell ref="I80:J80"/>
    <mergeCell ref="L80:M80"/>
    <mergeCell ref="C121:I121"/>
    <mergeCell ref="B118:M120"/>
    <mergeCell ref="B71:M71"/>
    <mergeCell ref="B72:M77"/>
    <mergeCell ref="B81:H81"/>
    <mergeCell ref="L121:M121"/>
    <mergeCell ref="J50:M50"/>
    <mergeCell ref="B100:M116"/>
    <mergeCell ref="B84:L85"/>
    <mergeCell ref="M84:M85"/>
    <mergeCell ref="M86:M87"/>
    <mergeCell ref="B87:L87"/>
    <mergeCell ref="F89:J89"/>
    <mergeCell ref="K89:M89"/>
    <mergeCell ref="B89:E89"/>
    <mergeCell ref="K90:M91"/>
    <mergeCell ref="B93:M93"/>
    <mergeCell ref="B90:C90"/>
    <mergeCell ref="B97:M97"/>
    <mergeCell ref="B94:M96"/>
    <mergeCell ref="F90:J91"/>
    <mergeCell ref="B69:M69"/>
    <mergeCell ref="K54:L54"/>
    <mergeCell ref="D6:H6"/>
    <mergeCell ref="I6:J6"/>
    <mergeCell ref="B17:M17"/>
    <mergeCell ref="B10:M13"/>
    <mergeCell ref="B15:M15"/>
    <mergeCell ref="B8:M8"/>
    <mergeCell ref="B21:M21"/>
    <mergeCell ref="B22:M27"/>
    <mergeCell ref="B35:M35"/>
    <mergeCell ref="B19:M19"/>
    <mergeCell ref="B37:M37"/>
    <mergeCell ref="G51:H51"/>
    <mergeCell ref="K51:L51"/>
    <mergeCell ref="B50:E52"/>
    <mergeCell ref="F50:I50"/>
    <mergeCell ref="B39:M39"/>
    <mergeCell ref="B40:M45"/>
    <mergeCell ref="B56:E58"/>
    <mergeCell ref="F56:I56"/>
    <mergeCell ref="J56:M56"/>
    <mergeCell ref="F57:G57"/>
    <mergeCell ref="J57:K57"/>
    <mergeCell ref="B47:E49"/>
    <mergeCell ref="F47:I47"/>
    <mergeCell ref="J47:M47"/>
    <mergeCell ref="G48:H48"/>
    <mergeCell ref="K48:L48"/>
    <mergeCell ref="B53:E55"/>
    <mergeCell ref="F53:I53"/>
    <mergeCell ref="J53:M53"/>
    <mergeCell ref="G54:H54"/>
    <mergeCell ref="B59:E61"/>
    <mergeCell ref="F59:I59"/>
    <mergeCell ref="J59:M59"/>
    <mergeCell ref="F60:G60"/>
    <mergeCell ref="J60:K60"/>
    <mergeCell ref="B62:E64"/>
    <mergeCell ref="F62:I62"/>
    <mergeCell ref="J62:M62"/>
    <mergeCell ref="F63:G63"/>
    <mergeCell ref="J63:K63"/>
  </mergeCells>
  <printOptions horizontalCentered="1"/>
  <pageMargins left="0.1" right="0.1" top="0.5" bottom="0.5" header="0.05" footer="0.05"/>
  <pageSetup scale="75" fitToWidth="0" fitToHeight="0" orientation="portrait" r:id="rId1"/>
  <headerFooter>
    <oddFooter>&amp;RBridge Non-Modeling Worksheet Page &amp;P of &amp;N</oddFooter>
  </headerFooter>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14:formula1>
            <xm:f>'Step 2'!$E$13:$E$14</xm:f>
          </x14:formula1>
          <xm:sqref>E90 I57 M57 I60 M60 I63 M63</xm:sqref>
        </x14:dataValidation>
        <x14:dataValidation type="list" allowBlank="1" showInputMessage="1" showErrorMessage="1">
          <x14:formula1>
            <xm:f>'Step 1'!$E$4:$E$7</xm:f>
          </x14:formula1>
          <xm:sqref>M30</xm:sqref>
        </x14:dataValidation>
        <x14:dataValidation type="list" allowBlank="1" showInputMessage="1" showErrorMessage="1">
          <x14:formula1>
            <xm:f>'Step 1'!$E$9:$E$10</xm:f>
          </x14:formula1>
          <xm:sqref>M31</xm:sqref>
        </x14:dataValidation>
        <x14:dataValidation type="list" allowBlank="1" showInputMessage="1" showErrorMessage="1">
          <x14:formula1>
            <xm:f>'Step 1'!$E$11:$E$12</xm:f>
          </x14:formula1>
          <xm:sqref>M32</xm:sqref>
        </x14:dataValidation>
        <x14:dataValidation type="list" allowBlank="1" showInputMessage="1" showErrorMessage="1">
          <x14:formula1>
            <xm:f>'Step 1'!$E$13:$E$14</xm:f>
          </x14:formula1>
          <xm:sqref>M33</xm:sqref>
        </x14:dataValidation>
        <x14:dataValidation type="list" allowBlank="1" showInputMessage="1" showErrorMessage="1">
          <x14:formula1>
            <xm:f>'Step 3'!$F$63:$F$66</xm:f>
          </x14:formula1>
          <xm:sqref>F90:J91</xm:sqref>
        </x14:dataValidation>
        <x14:dataValidation type="list" allowBlank="1" showInputMessage="1" showErrorMessage="1">
          <x14:formula1>
            <xm:f>'Step 3'!$F$53:$F$54</xm:f>
          </x14:formula1>
          <xm:sqref>M84:M85</xm:sqref>
        </x14:dataValidation>
        <x14:dataValidation type="list" allowBlank="1" showInputMessage="1" showErrorMessage="1">
          <x14:formula1>
            <xm:f>'Step 3'!$F$56:$F$57</xm:f>
          </x14:formula1>
          <xm:sqref>M86:M87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1"/>
  <sheetViews>
    <sheetView zoomScaleNormal="100" workbookViewId="0">
      <selection activeCell="J27" sqref="J27"/>
    </sheetView>
  </sheetViews>
  <sheetFormatPr defaultRowHeight="15" x14ac:dyDescent="0.25"/>
  <cols>
    <col min="1" max="2" width="12.5703125" style="54" customWidth="1"/>
    <col min="3" max="3" width="6" style="54" customWidth="1"/>
    <col min="4" max="4" width="9.140625" style="54"/>
    <col min="5" max="5" width="11.28515625" style="54" customWidth="1"/>
    <col min="6" max="40" width="9.140625" style="54"/>
  </cols>
  <sheetData>
    <row r="1" spans="1:15" ht="21" x14ac:dyDescent="0.35">
      <c r="L1" s="55" t="s">
        <v>110</v>
      </c>
    </row>
    <row r="2" spans="1:15" x14ac:dyDescent="0.25">
      <c r="H2" s="56" t="str">
        <f>IF(H5=1,IF(H7=1,IF(H9=1,IF(H11=1,IF(H13=1,IF(H15=1,H17,H15),H13),H11),H9),H7),H5)</f>
        <v xml:space="preserve">What type of project is being evaluated?                                                                                                                                  Replacement-In-Kind (R-I-K) analyzes the effects of bridge and culvert replacements,                                                                          Pier Wrap is used to evaluate the addition of pier wraps to a bridge,                                                                                     Widening projects include road expansions and culvert lengthenings,                                                                                                                        </v>
      </c>
      <c r="I2" s="56"/>
      <c r="J2" s="56"/>
    </row>
    <row r="3" spans="1:15" x14ac:dyDescent="0.25">
      <c r="A3" s="57"/>
      <c r="B3" s="58"/>
      <c r="C3" s="57"/>
      <c r="D3" s="254" t="s">
        <v>109</v>
      </c>
      <c r="E3" s="255"/>
    </row>
    <row r="4" spans="1:15" x14ac:dyDescent="0.25">
      <c r="A4" s="57" t="s">
        <v>106</v>
      </c>
      <c r="B4" s="252">
        <f>Report!M30</f>
        <v>0</v>
      </c>
      <c r="C4" s="252" t="str">
        <f>IF(B4="R-I-K",1,IF(B4="Pier Wrap",2,IF(B4="Widening",3,IF(B4="Scour",4,""))))</f>
        <v/>
      </c>
      <c r="D4" s="57">
        <v>1</v>
      </c>
      <c r="E4" s="59" t="s">
        <v>99</v>
      </c>
    </row>
    <row r="5" spans="1:15" x14ac:dyDescent="0.25">
      <c r="A5" s="60"/>
      <c r="B5" s="256"/>
      <c r="C5" s="256"/>
      <c r="D5" s="60">
        <v>2</v>
      </c>
      <c r="E5" s="61" t="s">
        <v>100</v>
      </c>
      <c r="H5" s="62" t="str">
        <f>IF(C4="",L5,1)</f>
        <v xml:space="preserve">What type of project is being evaluated?                                                                                                                                  Replacement-In-Kind (R-I-K) analyzes the effects of bridge and culvert replacements,                                                                          Pier Wrap is used to evaluate the addition of pier wraps to a bridge,                                                                                     Widening projects include road expansions and culvert lengthenings,                                                                                                                        </v>
      </c>
      <c r="L5" s="54" t="s">
        <v>186</v>
      </c>
      <c r="O5" s="63"/>
    </row>
    <row r="6" spans="1:15" x14ac:dyDescent="0.25">
      <c r="A6" s="60"/>
      <c r="B6" s="256"/>
      <c r="C6" s="256"/>
      <c r="D6" s="60">
        <v>3</v>
      </c>
      <c r="E6" s="61" t="s">
        <v>101</v>
      </c>
    </row>
    <row r="7" spans="1:15" x14ac:dyDescent="0.25">
      <c r="A7" s="60"/>
      <c r="B7" s="256"/>
      <c r="C7" s="256"/>
      <c r="D7" s="60">
        <v>4</v>
      </c>
      <c r="E7" s="61" t="s">
        <v>175</v>
      </c>
      <c r="H7" s="62" t="str">
        <f>IF(C4=1,IF(C9="",L7,1),L21)</f>
        <v>Continue on to step 2</v>
      </c>
      <c r="J7" s="63" t="s">
        <v>18</v>
      </c>
      <c r="L7" s="54" t="s">
        <v>17</v>
      </c>
    </row>
    <row r="8" spans="1:15" x14ac:dyDescent="0.25">
      <c r="A8" s="60"/>
      <c r="B8" s="253"/>
      <c r="C8" s="253"/>
      <c r="D8" s="60"/>
      <c r="E8" s="61"/>
      <c r="H8" s="66"/>
    </row>
    <row r="9" spans="1:15" x14ac:dyDescent="0.25">
      <c r="A9" s="57" t="s">
        <v>107</v>
      </c>
      <c r="B9" s="252">
        <f>Report!M31</f>
        <v>0</v>
      </c>
      <c r="C9" s="252" t="str">
        <f>IF(B9="Yes",1,IF(B9="No",2,""))</f>
        <v/>
      </c>
      <c r="D9" s="57">
        <v>1</v>
      </c>
      <c r="E9" s="59" t="s">
        <v>4</v>
      </c>
      <c r="H9" s="62">
        <f>IF(C4=1,IF(C9=1,L9,1),1)</f>
        <v>1</v>
      </c>
      <c r="L9" s="54" t="s">
        <v>49</v>
      </c>
    </row>
    <row r="10" spans="1:15" x14ac:dyDescent="0.25">
      <c r="A10" s="64"/>
      <c r="B10" s="253"/>
      <c r="C10" s="253"/>
      <c r="D10" s="64">
        <v>2</v>
      </c>
      <c r="E10" s="65" t="s">
        <v>5</v>
      </c>
    </row>
    <row r="11" spans="1:15" x14ac:dyDescent="0.25">
      <c r="A11" s="57" t="s">
        <v>78</v>
      </c>
      <c r="B11" s="252">
        <f>Report!M32</f>
        <v>0</v>
      </c>
      <c r="C11" s="252" t="str">
        <f>IF(B11="Yes",1,IF(B11="No",2,""))</f>
        <v/>
      </c>
      <c r="D11" s="57">
        <v>1</v>
      </c>
      <c r="E11" s="59" t="s">
        <v>4</v>
      </c>
      <c r="H11" s="62" t="str">
        <f>IF(C4=1,IF(C11="",L11,1),L21)</f>
        <v>Continue on to step 2</v>
      </c>
      <c r="J11" s="63" t="s">
        <v>18</v>
      </c>
      <c r="L11" s="54" t="s">
        <v>2</v>
      </c>
      <c r="O11" s="63"/>
    </row>
    <row r="12" spans="1:15" x14ac:dyDescent="0.25">
      <c r="A12" s="64"/>
      <c r="B12" s="253"/>
      <c r="C12" s="253"/>
      <c r="D12" s="64">
        <v>2</v>
      </c>
      <c r="E12" s="65" t="s">
        <v>5</v>
      </c>
    </row>
    <row r="13" spans="1:15" x14ac:dyDescent="0.25">
      <c r="A13" s="57" t="s">
        <v>108</v>
      </c>
      <c r="B13" s="252">
        <f>Report!M33</f>
        <v>0</v>
      </c>
      <c r="C13" s="252" t="str">
        <f>IF(B13="Yes",1,IF(B13="No",2,""))</f>
        <v/>
      </c>
      <c r="D13" s="57">
        <v>1</v>
      </c>
      <c r="E13" s="59" t="s">
        <v>4</v>
      </c>
      <c r="H13" s="62">
        <f>IF(C4=1,IF(C11=1,L13,1),1)</f>
        <v>1</v>
      </c>
      <c r="J13" s="63" t="s">
        <v>18</v>
      </c>
      <c r="L13" s="107" t="s">
        <v>185</v>
      </c>
    </row>
    <row r="14" spans="1:15" x14ac:dyDescent="0.25">
      <c r="A14" s="64"/>
      <c r="B14" s="253"/>
      <c r="C14" s="253"/>
      <c r="D14" s="64">
        <v>2</v>
      </c>
      <c r="E14" s="65" t="s">
        <v>5</v>
      </c>
    </row>
    <row r="15" spans="1:15" x14ac:dyDescent="0.25">
      <c r="H15" s="62">
        <f>IF(C4=1,IF(C13="",L15,1),1)</f>
        <v>1</v>
      </c>
      <c r="J15" s="63" t="s">
        <v>18</v>
      </c>
      <c r="L15" s="54" t="s">
        <v>16</v>
      </c>
      <c r="O15" s="63"/>
    </row>
    <row r="17" spans="8:15" x14ac:dyDescent="0.25">
      <c r="H17" s="62">
        <f>IF(C4=1,IF(C13=1,L17,L21),1)</f>
        <v>1</v>
      </c>
      <c r="L17" s="54" t="s">
        <v>50</v>
      </c>
    </row>
    <row r="19" spans="8:15" x14ac:dyDescent="0.25">
      <c r="H19" s="66"/>
      <c r="O19" s="63"/>
    </row>
    <row r="21" spans="8:15" x14ac:dyDescent="0.25">
      <c r="L21" s="54" t="s">
        <v>150</v>
      </c>
    </row>
  </sheetData>
  <sheetProtection selectLockedCells="1" selectUnlockedCells="1"/>
  <mergeCells count="9">
    <mergeCell ref="B13:B14"/>
    <mergeCell ref="B11:B12"/>
    <mergeCell ref="B9:B10"/>
    <mergeCell ref="D3:E3"/>
    <mergeCell ref="C9:C10"/>
    <mergeCell ref="C11:C12"/>
    <mergeCell ref="C13:C14"/>
    <mergeCell ref="B4:B8"/>
    <mergeCell ref="C4:C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8"/>
  <sheetViews>
    <sheetView topLeftCell="A25" workbookViewId="0">
      <selection activeCell="G66" sqref="G66"/>
    </sheetView>
  </sheetViews>
  <sheetFormatPr defaultRowHeight="15" x14ac:dyDescent="0.25"/>
  <cols>
    <col min="1" max="1" width="9.140625" style="54"/>
    <col min="2" max="2" width="23" style="54" customWidth="1"/>
    <col min="3" max="3" width="18" style="54" customWidth="1"/>
    <col min="4" max="5" width="9.140625" style="54"/>
    <col min="6" max="6" width="11.7109375" style="54" customWidth="1"/>
    <col min="7" max="7" width="9.140625" style="54"/>
    <col min="8" max="8" width="11.85546875" style="54" customWidth="1"/>
    <col min="9" max="9" width="21.42578125" style="54" customWidth="1"/>
    <col min="10" max="12" width="9.140625" style="54"/>
    <col min="13" max="13" width="22" style="54" customWidth="1"/>
    <col min="14" max="27" width="9.140625" style="54"/>
  </cols>
  <sheetData>
    <row r="1" spans="2:15" x14ac:dyDescent="0.25">
      <c r="E1" s="257" t="s">
        <v>109</v>
      </c>
      <c r="F1" s="257"/>
      <c r="O1" s="54" t="s">
        <v>110</v>
      </c>
    </row>
    <row r="2" spans="2:15" x14ac:dyDescent="0.25">
      <c r="B2" s="54" t="s">
        <v>112</v>
      </c>
      <c r="D2" s="54">
        <f>IF('Step 1'!H2='Step 1'!L21,1,2)</f>
        <v>2</v>
      </c>
      <c r="E2" s="54">
        <v>1</v>
      </c>
      <c r="F2" s="67" t="s">
        <v>4</v>
      </c>
      <c r="I2" s="68" t="str">
        <f>IF(I5=1,IF(I7=1,IF(I37=1,IF(I61=1,IF(I71=1,"Error",I71),I61),I37),I7),I5)</f>
        <v>Complete Step 1 before completing Step 2.</v>
      </c>
      <c r="J2" s="68"/>
      <c r="K2" s="63" t="s">
        <v>18</v>
      </c>
    </row>
    <row r="3" spans="2:15" x14ac:dyDescent="0.25">
      <c r="E3" s="54">
        <v>2</v>
      </c>
      <c r="F3" s="67" t="s">
        <v>5</v>
      </c>
    </row>
    <row r="5" spans="2:15" x14ac:dyDescent="0.25">
      <c r="B5" s="54" t="s">
        <v>113</v>
      </c>
      <c r="C5" s="54">
        <f>Report!M30</f>
        <v>0</v>
      </c>
      <c r="D5" s="54" t="str">
        <f>IF(C5="R-I-K",1,IF(C5="Pier Wrap",2,IF(C5="Widening",3,IF(C5="Scour",4,""))))</f>
        <v/>
      </c>
      <c r="E5" s="54">
        <v>1</v>
      </c>
      <c r="F5" s="67" t="s">
        <v>99</v>
      </c>
      <c r="I5" s="69" t="str">
        <f>IF(D2=1,1,O5)</f>
        <v>Complete Step 1 before completing Step 2.</v>
      </c>
      <c r="K5" s="63" t="s">
        <v>18</v>
      </c>
      <c r="O5" s="54" t="s">
        <v>114</v>
      </c>
    </row>
    <row r="6" spans="2:15" ht="15.75" thickBot="1" x14ac:dyDescent="0.3">
      <c r="E6" s="54">
        <v>2</v>
      </c>
      <c r="F6" s="67" t="s">
        <v>100</v>
      </c>
      <c r="I6" s="66"/>
      <c r="K6" s="63"/>
    </row>
    <row r="7" spans="2:15" ht="15.75" thickBot="1" x14ac:dyDescent="0.3">
      <c r="E7" s="54">
        <v>3</v>
      </c>
      <c r="F7" s="67" t="s">
        <v>101</v>
      </c>
      <c r="H7" s="70" t="s">
        <v>101</v>
      </c>
      <c r="I7" s="71">
        <f>IF(D5=3,IF(I10=1,IF(I20=1,I30,I20),I10),1)</f>
        <v>1</v>
      </c>
      <c r="K7" s="63" t="s">
        <v>18</v>
      </c>
    </row>
    <row r="8" spans="2:15" x14ac:dyDescent="0.25">
      <c r="E8" s="54">
        <v>4</v>
      </c>
      <c r="F8" s="67" t="s">
        <v>175</v>
      </c>
      <c r="H8" s="70"/>
      <c r="I8" s="115"/>
      <c r="K8" s="63"/>
    </row>
    <row r="10" spans="2:15" x14ac:dyDescent="0.25">
      <c r="B10" s="54" t="s">
        <v>124</v>
      </c>
      <c r="C10" s="72">
        <f>Report!G48</f>
        <v>0</v>
      </c>
      <c r="I10" s="73" t="str">
        <f>IF(J10=1,IF(J12=1,IF(J14=1,IF(J16=1,IF(J18=1,1,J18),J16),J14),J12),J10)</f>
        <v>Report the upstream and downstream Structure Width extension lengths in the appropriate fields below. If there is no extension, enter 0 in the fields below.</v>
      </c>
      <c r="J10" s="62" t="str">
        <f>IF(C14="X",O10,IF(C16="X",O10,1))</f>
        <v>Report the upstream and downstream Structure Width extension lengths in the appropriate fields below. If there is no extension, enter 0 in the fields below.</v>
      </c>
      <c r="K10" s="63"/>
      <c r="L10" s="63" t="s">
        <v>18</v>
      </c>
      <c r="O10" s="54" t="s">
        <v>198</v>
      </c>
    </row>
    <row r="11" spans="2:15" x14ac:dyDescent="0.25">
      <c r="C11" s="72"/>
    </row>
    <row r="12" spans="2:15" x14ac:dyDescent="0.25">
      <c r="B12" s="54" t="s">
        <v>127</v>
      </c>
      <c r="C12" s="72">
        <f>Report!K48</f>
        <v>0</v>
      </c>
      <c r="E12" s="54" t="s">
        <v>183</v>
      </c>
      <c r="J12" s="62" t="str">
        <f>IF(C22=0,O12,1)</f>
        <v>Report the EXISTING Low Structure Elevation and datum in the appropriate fields below.</v>
      </c>
      <c r="K12" s="63"/>
      <c r="L12" s="63" t="s">
        <v>18</v>
      </c>
      <c r="O12" s="54" t="s">
        <v>121</v>
      </c>
    </row>
    <row r="13" spans="2:15" x14ac:dyDescent="0.25">
      <c r="C13" s="72"/>
      <c r="E13" s="54" t="s">
        <v>181</v>
      </c>
    </row>
    <row r="14" spans="2:15" x14ac:dyDescent="0.25">
      <c r="B14" s="54" t="s">
        <v>179</v>
      </c>
      <c r="C14" s="72" t="str">
        <f>IF(Report!G51="","X",Report!G51)</f>
        <v>X</v>
      </c>
      <c r="E14" s="54" t="s">
        <v>182</v>
      </c>
      <c r="J14" s="62" t="str">
        <f>IF(C24=0,O14,1)</f>
        <v>A datum is required for the EXISTING Low Structure Elevation.  The project can not be assessed until a datum is reported.</v>
      </c>
      <c r="K14" s="63"/>
      <c r="L14" s="63" t="s">
        <v>18</v>
      </c>
      <c r="O14" s="54" t="s">
        <v>202</v>
      </c>
    </row>
    <row r="15" spans="2:15" x14ac:dyDescent="0.25">
      <c r="C15" s="72"/>
    </row>
    <row r="16" spans="2:15" x14ac:dyDescent="0.25">
      <c r="B16" s="54" t="s">
        <v>180</v>
      </c>
      <c r="C16" s="72" t="str">
        <f>IF(Report!K51="","X",Report!K51)</f>
        <v>X</v>
      </c>
      <c r="J16" s="62" t="str">
        <f>IF(C26=0,O16,1)</f>
        <v>Report the PROPOSED Low Structure Elevation and datum in the appropriate fields below.</v>
      </c>
      <c r="K16" s="63"/>
      <c r="L16" s="63" t="s">
        <v>18</v>
      </c>
      <c r="O16" s="54" t="s">
        <v>122</v>
      </c>
    </row>
    <row r="17" spans="2:15" x14ac:dyDescent="0.25">
      <c r="C17" s="72"/>
    </row>
    <row r="18" spans="2:15" x14ac:dyDescent="0.25">
      <c r="B18" s="54" t="s">
        <v>192</v>
      </c>
      <c r="C18" s="72">
        <f>Report!G54</f>
        <v>0</v>
      </c>
      <c r="J18" s="62" t="str">
        <f>IF(C28=0,O18,1)</f>
        <v>A datum is required for the Proposed Low Structure Elevation.  The project can not be assessed until a datum is reported.</v>
      </c>
      <c r="K18" s="63"/>
      <c r="L18" s="63" t="s">
        <v>18</v>
      </c>
      <c r="O18" s="54" t="s">
        <v>201</v>
      </c>
    </row>
    <row r="19" spans="2:15" x14ac:dyDescent="0.25">
      <c r="C19" s="72"/>
    </row>
    <row r="20" spans="2:15" x14ac:dyDescent="0.25">
      <c r="B20" s="54" t="s">
        <v>191</v>
      </c>
      <c r="C20" s="72">
        <f>Report!K54</f>
        <v>0</v>
      </c>
      <c r="I20" s="73" t="str">
        <f>IF(J20=1,IF(J22=1,IF(J24=1,IF(J26=1,IF(J28=1,1,J28),J26),J24),J22),J20)</f>
        <v>Report the EXISTING Minimum Top of Road Elevation and datum in the appropriate fields below.</v>
      </c>
      <c r="J20" s="62">
        <f>IF(C24=C28,1,O20)</f>
        <v>1</v>
      </c>
      <c r="K20" s="63"/>
      <c r="L20" s="63" t="s">
        <v>18</v>
      </c>
      <c r="O20" s="54" t="s">
        <v>123</v>
      </c>
    </row>
    <row r="21" spans="2:15" x14ac:dyDescent="0.25">
      <c r="C21" s="72"/>
      <c r="J21" s="66"/>
      <c r="K21" s="63"/>
    </row>
    <row r="22" spans="2:15" x14ac:dyDescent="0.25">
      <c r="B22" s="54" t="s">
        <v>115</v>
      </c>
      <c r="C22" s="72">
        <f>Report!F57</f>
        <v>0</v>
      </c>
      <c r="J22" s="62" t="str">
        <f>IF(C38=0,O22,1)</f>
        <v>Report the EXISTING Minimum Top of Road Elevation and datum in the appropriate fields below.</v>
      </c>
      <c r="L22" s="63" t="s">
        <v>18</v>
      </c>
      <c r="O22" s="54" t="s">
        <v>143</v>
      </c>
    </row>
    <row r="23" spans="2:15" x14ac:dyDescent="0.25">
      <c r="C23" s="72"/>
    </row>
    <row r="24" spans="2:15" x14ac:dyDescent="0.25">
      <c r="B24" s="54" t="s">
        <v>116</v>
      </c>
      <c r="C24" s="72">
        <f>Report!I57</f>
        <v>0</v>
      </c>
      <c r="J24" s="62" t="str">
        <f>IF(C40=0,O24,1)</f>
        <v>A datum is required for the EXISTING Minimum Top of Road Elevation.  The project can not be assessed until a datum is reported.</v>
      </c>
      <c r="L24" s="63" t="s">
        <v>18</v>
      </c>
      <c r="O24" s="54" t="s">
        <v>200</v>
      </c>
    </row>
    <row r="25" spans="2:15" x14ac:dyDescent="0.25">
      <c r="C25" s="72"/>
      <c r="J25" s="66"/>
      <c r="L25" s="63"/>
    </row>
    <row r="26" spans="2:15" x14ac:dyDescent="0.25">
      <c r="B26" s="54" t="s">
        <v>117</v>
      </c>
      <c r="C26" s="72">
        <f>Report!J57</f>
        <v>0</v>
      </c>
      <c r="J26" s="62">
        <f>IF(C24=C40,1,O26)</f>
        <v>1</v>
      </c>
      <c r="K26" s="63"/>
      <c r="L26" s="63" t="s">
        <v>18</v>
      </c>
      <c r="O26" s="54" t="s">
        <v>199</v>
      </c>
    </row>
    <row r="27" spans="2:15" x14ac:dyDescent="0.25">
      <c r="C27" s="72"/>
    </row>
    <row r="28" spans="2:15" x14ac:dyDescent="0.25">
      <c r="B28" s="54" t="s">
        <v>118</v>
      </c>
      <c r="C28" s="72">
        <f>Report!M57</f>
        <v>0</v>
      </c>
      <c r="J28" s="62" t="str">
        <f>IF(C42=0,O28,1)</f>
        <v>Report the PROPOSED Minimum Top of Road Elevation and datum in the appropriate fields below.</v>
      </c>
      <c r="L28" s="63" t="s">
        <v>18</v>
      </c>
      <c r="O28" s="54" t="s">
        <v>145</v>
      </c>
    </row>
    <row r="29" spans="2:15" x14ac:dyDescent="0.25">
      <c r="C29" s="72"/>
    </row>
    <row r="30" spans="2:15" x14ac:dyDescent="0.25">
      <c r="B30" s="54" t="s">
        <v>130</v>
      </c>
      <c r="C30" s="72">
        <f>Report!F60</f>
        <v>0</v>
      </c>
      <c r="I30" s="73" t="str">
        <f>IF(J30=1,J32,J30)</f>
        <v>A datum is required for the Proposed Minimum Top of Road Elevation.  The project can not be assessed until a datum is reported.</v>
      </c>
      <c r="J30" s="62" t="str">
        <f>IF(C44=0,O30,1)</f>
        <v>A datum is required for the Proposed Minimum Top of Road Elevation.  The project can not be assessed until a datum is reported.</v>
      </c>
      <c r="L30" s="63" t="s">
        <v>18</v>
      </c>
      <c r="O30" s="54" t="s">
        <v>203</v>
      </c>
    </row>
    <row r="31" spans="2:15" x14ac:dyDescent="0.25">
      <c r="C31" s="72"/>
    </row>
    <row r="32" spans="2:15" x14ac:dyDescent="0.25">
      <c r="B32" s="54" t="s">
        <v>131</v>
      </c>
      <c r="C32" s="72">
        <f>Report!I60</f>
        <v>0</v>
      </c>
      <c r="J32" s="62" t="str">
        <f>IF(C24=C44,O34,O32)</f>
        <v>Continue on to Step 3</v>
      </c>
      <c r="L32" s="63" t="s">
        <v>18</v>
      </c>
      <c r="M32" s="63" t="s">
        <v>18</v>
      </c>
      <c r="O32" s="54" t="s">
        <v>204</v>
      </c>
    </row>
    <row r="33" spans="2:15" x14ac:dyDescent="0.25">
      <c r="C33" s="72"/>
    </row>
    <row r="34" spans="2:15" x14ac:dyDescent="0.25">
      <c r="B34" s="54" t="s">
        <v>132</v>
      </c>
      <c r="C34" s="72">
        <f>Report!J60</f>
        <v>0</v>
      </c>
      <c r="J34" s="66"/>
      <c r="L34" s="63" t="s">
        <v>18</v>
      </c>
      <c r="M34" s="63"/>
      <c r="O34" s="54" t="s">
        <v>151</v>
      </c>
    </row>
    <row r="35" spans="2:15" x14ac:dyDescent="0.25">
      <c r="C35" s="72"/>
    </row>
    <row r="36" spans="2:15" x14ac:dyDescent="0.25">
      <c r="B36" s="54" t="s">
        <v>133</v>
      </c>
      <c r="C36" s="72">
        <f>Report!M60</f>
        <v>0</v>
      </c>
    </row>
    <row r="37" spans="2:15" x14ac:dyDescent="0.25">
      <c r="C37" s="72"/>
      <c r="H37" s="70" t="s">
        <v>100</v>
      </c>
      <c r="I37" s="69">
        <f>IF(D5=2,IF(I39=1,IF(I43=1,IF(I53=1,O59,I53),I43),I39),1)</f>
        <v>1</v>
      </c>
      <c r="K37" s="63" t="s">
        <v>18</v>
      </c>
    </row>
    <row r="38" spans="2:15" x14ac:dyDescent="0.25">
      <c r="B38" s="54" t="s">
        <v>134</v>
      </c>
      <c r="C38" s="72">
        <f>Report!F63</f>
        <v>0</v>
      </c>
    </row>
    <row r="39" spans="2:15" x14ac:dyDescent="0.25">
      <c r="C39" s="72"/>
      <c r="I39" s="73">
        <f>IF(D5=2,IF(J39=1,J41,J39),1)</f>
        <v>1</v>
      </c>
      <c r="J39" s="62" t="str">
        <f>IF(C10=0,O39,1)</f>
        <v>Report the width of Pier Wrap being used.</v>
      </c>
      <c r="L39" s="63" t="s">
        <v>18</v>
      </c>
      <c r="O39" s="54" t="s">
        <v>128</v>
      </c>
    </row>
    <row r="40" spans="2:15" x14ac:dyDescent="0.25">
      <c r="B40" s="54" t="s">
        <v>135</v>
      </c>
      <c r="C40" s="72">
        <f>Report!I63</f>
        <v>0</v>
      </c>
    </row>
    <row r="41" spans="2:15" x14ac:dyDescent="0.25">
      <c r="C41" s="72"/>
      <c r="J41" s="62" t="str">
        <f>IF(C12=0,O41,1)</f>
        <v>Report the number of piers on the bridge.</v>
      </c>
      <c r="L41" s="63" t="s">
        <v>18</v>
      </c>
      <c r="O41" s="54" t="s">
        <v>129</v>
      </c>
    </row>
    <row r="42" spans="2:15" x14ac:dyDescent="0.25">
      <c r="B42" s="54" t="s">
        <v>136</v>
      </c>
      <c r="C42" s="72">
        <f>Report!J63</f>
        <v>0</v>
      </c>
      <c r="J42" s="66"/>
      <c r="L42" s="63"/>
    </row>
    <row r="43" spans="2:15" x14ac:dyDescent="0.25">
      <c r="C43" s="72"/>
      <c r="I43" s="73" t="str">
        <f>IF(J43=1,IF(J45=1,IF(J47=1,IF(J49=1,IF(J51=1,1,J51),J49),J47),J45),J43)</f>
        <v>Report the EXISTING Low Structure Elevation and datum in the appropriate fields below.</v>
      </c>
      <c r="J43" s="62" t="str">
        <f>IF(C22=0,O43,1)</f>
        <v>Report the EXISTING Low Structure Elevation and datum in the appropriate fields below.</v>
      </c>
      <c r="L43" s="63" t="s">
        <v>18</v>
      </c>
      <c r="O43" s="54" t="s">
        <v>121</v>
      </c>
    </row>
    <row r="44" spans="2:15" x14ac:dyDescent="0.25">
      <c r="B44" s="54" t="s">
        <v>137</v>
      </c>
      <c r="C44" s="72">
        <f>Report!M63</f>
        <v>0</v>
      </c>
    </row>
    <row r="45" spans="2:15" x14ac:dyDescent="0.25">
      <c r="J45" s="62" t="str">
        <f>IF(C24=0,O45,1)</f>
        <v>A datum is required for the EXISTING Low Structure Elevations.  The project can not be assessed until a datum is reported.</v>
      </c>
      <c r="L45" s="63" t="s">
        <v>18</v>
      </c>
      <c r="O45" s="54" t="s">
        <v>119</v>
      </c>
    </row>
    <row r="47" spans="2:15" x14ac:dyDescent="0.25">
      <c r="J47" s="62" t="str">
        <f>IF(C30=0,O47,1)</f>
        <v>Report the EXISTING High Structure Elevation and datum in the appropriate fields below.</v>
      </c>
      <c r="L47" s="63" t="s">
        <v>18</v>
      </c>
      <c r="O47" s="54" t="s">
        <v>138</v>
      </c>
    </row>
    <row r="48" spans="2:15" ht="15.75" x14ac:dyDescent="0.25">
      <c r="B48" s="54" t="s">
        <v>197</v>
      </c>
      <c r="C48" s="117" t="s">
        <v>4</v>
      </c>
    </row>
    <row r="49" spans="3:15" ht="15.75" x14ac:dyDescent="0.25">
      <c r="C49" s="117" t="s">
        <v>5</v>
      </c>
      <c r="J49" s="62" t="str">
        <f>IF(C32=0,O49,1)</f>
        <v>A datum is required for the EXISTING High Structure Elevations.  The project can not be assessed until a datum is reported.</v>
      </c>
      <c r="L49" s="63" t="s">
        <v>18</v>
      </c>
      <c r="O49" s="54" t="s">
        <v>139</v>
      </c>
    </row>
    <row r="51" spans="3:15" x14ac:dyDescent="0.25">
      <c r="J51" s="62">
        <f>IF(C24=C32,1,O51)</f>
        <v>1</v>
      </c>
      <c r="M51" s="63"/>
      <c r="O51" s="54" t="s">
        <v>217</v>
      </c>
    </row>
    <row r="52" spans="3:15" x14ac:dyDescent="0.25">
      <c r="J52" s="66"/>
      <c r="L52" s="63"/>
    </row>
    <row r="53" spans="3:15" x14ac:dyDescent="0.25">
      <c r="I53" s="73" t="str">
        <f>IF(J53=1,IF(J55=1,IF(J57=1,1,J57),J55),J53)</f>
        <v>Report the EXISTING Minimum Top of Road Elevation and datum in the appropriate fields below.</v>
      </c>
      <c r="J53" s="62" t="str">
        <f>IF(C38=0,O53,1)</f>
        <v>Report the EXISTING Minimum Top of Road Elevation and datum in the appropriate fields below.</v>
      </c>
      <c r="L53" s="63" t="s">
        <v>18</v>
      </c>
      <c r="O53" s="54" t="s">
        <v>143</v>
      </c>
    </row>
    <row r="55" spans="3:15" x14ac:dyDescent="0.25">
      <c r="J55" s="62" t="str">
        <f>IF(C40=0,O55,1)</f>
        <v>A datum is required for the EXISTING Minimum Top of Road Elevations.  The project can not be assessed until a datum is reported.</v>
      </c>
      <c r="L55" s="63" t="s">
        <v>18</v>
      </c>
      <c r="O55" s="54" t="s">
        <v>144</v>
      </c>
    </row>
    <row r="57" spans="3:15" x14ac:dyDescent="0.25">
      <c r="J57" s="62">
        <f>IF(C32=C40,1,O57)</f>
        <v>1</v>
      </c>
      <c r="L57" s="63" t="s">
        <v>18</v>
      </c>
      <c r="M57" s="63"/>
      <c r="O57" s="54" t="s">
        <v>216</v>
      </c>
    </row>
    <row r="58" spans="3:15" x14ac:dyDescent="0.25">
      <c r="I58" s="66"/>
      <c r="J58" s="66"/>
      <c r="K58" s="66"/>
      <c r="L58" s="66"/>
      <c r="M58" s="66"/>
      <c r="N58" s="66"/>
      <c r="O58" s="66"/>
    </row>
    <row r="59" spans="3:15" x14ac:dyDescent="0.25">
      <c r="O59" s="54" t="s">
        <v>151</v>
      </c>
    </row>
    <row r="60" spans="3:15" ht="15.75" thickBot="1" x14ac:dyDescent="0.3"/>
    <row r="61" spans="3:15" ht="15.75" thickBot="1" x14ac:dyDescent="0.3">
      <c r="H61" s="70" t="s">
        <v>175</v>
      </c>
      <c r="I61" s="71">
        <f>IF(D5=4,IF(J64=1,J66,J64),1)</f>
        <v>1</v>
      </c>
      <c r="K61" s="63" t="s">
        <v>18</v>
      </c>
    </row>
    <row r="62" spans="3:15" x14ac:dyDescent="0.25">
      <c r="H62" s="70"/>
      <c r="I62" s="115"/>
      <c r="K62" s="63"/>
    </row>
    <row r="64" spans="3:15" x14ac:dyDescent="0.25">
      <c r="J64" s="62" t="str">
        <f>IF(C18=0,O64,1)</f>
        <v>Report the Pre-eroded Cross Sectional Area and the Proposed Cross Sectional Area in the appropriate fields below.</v>
      </c>
      <c r="L64" s="63" t="s">
        <v>18</v>
      </c>
      <c r="O64" s="54" t="s">
        <v>195</v>
      </c>
    </row>
    <row r="66" spans="8:15" x14ac:dyDescent="0.25">
      <c r="J66" s="62" t="str">
        <f>IF(C20=0,O66,O68)</f>
        <v>Report the Proposed Cross Sectional Area in the appropriate fields below.</v>
      </c>
      <c r="L66" s="63" t="s">
        <v>18</v>
      </c>
      <c r="O66" s="54" t="s">
        <v>206</v>
      </c>
    </row>
    <row r="67" spans="8:15" x14ac:dyDescent="0.25">
      <c r="I67" s="66"/>
      <c r="L67" s="63" t="s">
        <v>18</v>
      </c>
    </row>
    <row r="68" spans="8:15" x14ac:dyDescent="0.25">
      <c r="O68" s="54" t="s">
        <v>151</v>
      </c>
    </row>
    <row r="71" spans="8:15" x14ac:dyDescent="0.25">
      <c r="H71" s="70" t="s">
        <v>99</v>
      </c>
      <c r="I71" s="69">
        <f>IF(D5=1,IF(I73=1,IF(I83=1,IF(I95=1,O108,I95),I83),I73),1)</f>
        <v>1</v>
      </c>
      <c r="L71" s="63" t="s">
        <v>18</v>
      </c>
    </row>
    <row r="73" spans="8:15" x14ac:dyDescent="0.25">
      <c r="I73" s="73" t="str">
        <f>IF(J73=1,IF(J75=1,IF(J77=1,IF(J79=1,IF(J81=1,1,J81),J79),J77),J75),J73)</f>
        <v>Report the EXISTING Low Structure Elevation and datum in the appropriate fields below.</v>
      </c>
      <c r="J73" s="62" t="str">
        <f>IF(C22=0,O73,1)</f>
        <v>Report the EXISTING Low Structure Elevation and datum in the appropriate fields below.</v>
      </c>
      <c r="L73" s="63" t="s">
        <v>18</v>
      </c>
      <c r="O73" s="54" t="s">
        <v>121</v>
      </c>
    </row>
    <row r="75" spans="8:15" x14ac:dyDescent="0.25">
      <c r="J75" s="62" t="str">
        <f>IF(C24=0,O75,1)</f>
        <v>A datum is required for the EXISTING Low Structure Elevations.  The project can not be assessed until a datum is reported.</v>
      </c>
      <c r="L75" s="63" t="s">
        <v>18</v>
      </c>
      <c r="O75" s="54" t="s">
        <v>119</v>
      </c>
    </row>
    <row r="77" spans="8:15" x14ac:dyDescent="0.25">
      <c r="J77" s="62" t="str">
        <f>IF(C26=0,O77,1)</f>
        <v>Report the PROPOSED Low Structure Elevation and datum in the appropriate fields below.</v>
      </c>
      <c r="L77" s="63" t="s">
        <v>18</v>
      </c>
      <c r="O77" s="54" t="s">
        <v>122</v>
      </c>
    </row>
    <row r="79" spans="8:15" x14ac:dyDescent="0.25">
      <c r="J79" s="62" t="str">
        <f>IF(C28=0,O79,1)</f>
        <v>A datum is required for the Proposed Low Structure Elevations.  The project can not be assessed until a datum is reported.</v>
      </c>
      <c r="L79" s="63" t="s">
        <v>18</v>
      </c>
      <c r="O79" s="54" t="s">
        <v>120</v>
      </c>
    </row>
    <row r="81" spans="9:15" x14ac:dyDescent="0.25">
      <c r="J81" s="62">
        <f>IF(C24=C28,1,O81)</f>
        <v>1</v>
      </c>
      <c r="M81" s="63" t="s">
        <v>18</v>
      </c>
      <c r="O81" s="54" t="s">
        <v>123</v>
      </c>
    </row>
    <row r="83" spans="9:15" x14ac:dyDescent="0.25">
      <c r="I83" s="73" t="str">
        <f>IF(J83=1,IF(J85=1,IF(J87=1,IF(J89=1,IF(J91=1,IF(J93=1,1,J93),J91),J89),J87),J85),J83)</f>
        <v>Report the EXISTING High Structure Elevation and datum in the appropriate fields below.</v>
      </c>
      <c r="J83" s="62" t="str">
        <f>IF(C30=0,O83,1)</f>
        <v>Report the EXISTING High Structure Elevation and datum in the appropriate fields below.</v>
      </c>
      <c r="L83" s="63" t="s">
        <v>18</v>
      </c>
      <c r="O83" s="54" t="s">
        <v>138</v>
      </c>
    </row>
    <row r="85" spans="9:15" x14ac:dyDescent="0.25">
      <c r="J85" s="62" t="str">
        <f>IF(C32=0,O85,1)</f>
        <v>A datum is required for the EXISTING High Structure Elevations.  The project can not be assessed until a datum is reported.</v>
      </c>
      <c r="L85" s="63" t="s">
        <v>18</v>
      </c>
      <c r="O85" s="54" t="s">
        <v>139</v>
      </c>
    </row>
    <row r="87" spans="9:15" x14ac:dyDescent="0.25">
      <c r="J87" s="62" t="str">
        <f>IF(C34=0,O87,1)</f>
        <v>Report the PROPOSED High Structure Elevation and datum in the appropriate fields below.</v>
      </c>
      <c r="L87" s="63" t="s">
        <v>18</v>
      </c>
      <c r="O87" s="54" t="s">
        <v>140</v>
      </c>
    </row>
    <row r="89" spans="9:15" x14ac:dyDescent="0.25">
      <c r="J89" s="62" t="str">
        <f>IF(C36=0,O89,1)</f>
        <v>A datum is required for the Proposed High Structure Elevations.  The project can not be assessed until a datum is reported.</v>
      </c>
      <c r="L89" s="63" t="s">
        <v>18</v>
      </c>
      <c r="O89" s="54" t="s">
        <v>141</v>
      </c>
    </row>
    <row r="91" spans="9:15" x14ac:dyDescent="0.25">
      <c r="J91" s="62">
        <f>IF(C32=C36,1,O91)</f>
        <v>1</v>
      </c>
      <c r="M91" s="63" t="s">
        <v>18</v>
      </c>
      <c r="O91" s="54" t="s">
        <v>142</v>
      </c>
    </row>
    <row r="92" spans="9:15" x14ac:dyDescent="0.25">
      <c r="J92" s="66"/>
      <c r="M92" s="63"/>
    </row>
    <row r="93" spans="9:15" x14ac:dyDescent="0.25">
      <c r="J93" s="62">
        <f>IF(C24=C36,1,O93)</f>
        <v>1</v>
      </c>
      <c r="M93" s="63"/>
      <c r="O93" s="54" t="s">
        <v>148</v>
      </c>
    </row>
    <row r="95" spans="9:15" x14ac:dyDescent="0.25">
      <c r="I95" s="73" t="str">
        <f>IF(J95=1,IF(J97=1,IF(J99=1,IF(J101=1,IF(J103=1,IF(J105=1,1,J105),J103),J101),J99),J97),J95)</f>
        <v>Report the EXISTING Minimum Top of Road Elevation and datum in the appropriate fields below.</v>
      </c>
      <c r="J95" s="62" t="str">
        <f>IF(C38=0,O95,1)</f>
        <v>Report the EXISTING Minimum Top of Road Elevation and datum in the appropriate fields below.</v>
      </c>
      <c r="L95" s="63" t="s">
        <v>18</v>
      </c>
      <c r="O95" s="54" t="s">
        <v>143</v>
      </c>
    </row>
    <row r="97" spans="10:15" x14ac:dyDescent="0.25">
      <c r="J97" s="62" t="str">
        <f>IF(C40=0,O97,1)</f>
        <v>A datum is required for the EXISTING Minimum Top of Road Elevations.  The project can not be assessed until a datum is reported.</v>
      </c>
      <c r="L97" s="63" t="s">
        <v>18</v>
      </c>
      <c r="O97" s="54" t="s">
        <v>144</v>
      </c>
    </row>
    <row r="99" spans="10:15" x14ac:dyDescent="0.25">
      <c r="J99" s="62" t="str">
        <f>IF(C42=0,O99,1)</f>
        <v>Report the PROPOSED Minimum Top of Road Elevation and datum in the appropriate fields below.</v>
      </c>
      <c r="L99" s="63" t="s">
        <v>18</v>
      </c>
      <c r="O99" s="54" t="s">
        <v>145</v>
      </c>
    </row>
    <row r="101" spans="10:15" x14ac:dyDescent="0.25">
      <c r="J101" s="62" t="str">
        <f>IF(C44=0,O101,1)</f>
        <v>A datum is required for the Proposed Minimum Top of Road Elevations.  The project can not be assessed until a datum is reported.</v>
      </c>
      <c r="L101" s="63" t="s">
        <v>18</v>
      </c>
      <c r="O101" s="54" t="s">
        <v>146</v>
      </c>
    </row>
    <row r="103" spans="10:15" x14ac:dyDescent="0.25">
      <c r="J103" s="62">
        <f>IF(C40=C44,1,O103)</f>
        <v>1</v>
      </c>
      <c r="M103" s="63" t="s">
        <v>18</v>
      </c>
      <c r="O103" s="54" t="s">
        <v>147</v>
      </c>
    </row>
    <row r="105" spans="10:15" x14ac:dyDescent="0.25">
      <c r="J105" s="62">
        <f>IF(C36=C44,1,O105)</f>
        <v>1</v>
      </c>
      <c r="L105" s="63" t="s">
        <v>18</v>
      </c>
      <c r="M105" s="63"/>
      <c r="O105" s="54" t="s">
        <v>149</v>
      </c>
    </row>
    <row r="108" spans="10:15" x14ac:dyDescent="0.25">
      <c r="O108" s="54" t="s">
        <v>151</v>
      </c>
    </row>
  </sheetData>
  <sheetProtection selectLockedCells="1" selectUnlockedCells="1"/>
  <dataConsolidate/>
  <mergeCells count="1">
    <mergeCell ref="E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3"/>
  <sheetViews>
    <sheetView zoomScale="80" zoomScaleNormal="80" workbookViewId="0">
      <selection activeCell="F20" sqref="F20"/>
    </sheetView>
  </sheetViews>
  <sheetFormatPr defaultRowHeight="15" x14ac:dyDescent="0.25"/>
  <cols>
    <col min="1" max="1" width="9.140625" style="54"/>
    <col min="2" max="2" width="23" style="54" customWidth="1"/>
    <col min="3" max="3" width="26.85546875" style="54" customWidth="1"/>
    <col min="4" max="5" width="9.140625" style="54"/>
    <col min="6" max="6" width="39.7109375" style="54" customWidth="1"/>
    <col min="7" max="7" width="9.140625" style="54"/>
    <col min="8" max="8" width="10.42578125" style="54" customWidth="1"/>
    <col min="9" max="22" width="9.140625" style="54"/>
    <col min="23" max="23" width="3.85546875" style="54" customWidth="1"/>
    <col min="24" max="26" width="10.5703125" style="54" customWidth="1"/>
    <col min="27" max="27" width="3.28515625" style="54" customWidth="1"/>
    <col min="28" max="30" width="11.5703125" style="54" customWidth="1"/>
    <col min="31" max="31" width="3.5703125" style="54" customWidth="1"/>
    <col min="32" max="34" width="11.85546875" style="54" customWidth="1"/>
    <col min="35" max="35" width="3.5703125" style="54" customWidth="1"/>
    <col min="36" max="38" width="13.140625" style="54" customWidth="1"/>
    <col min="39" max="39" width="9.140625" style="54"/>
    <col min="40" max="40" width="41" style="54" customWidth="1"/>
    <col min="41" max="52" width="9.140625" style="54"/>
  </cols>
  <sheetData>
    <row r="1" spans="2:45" ht="15.75" customHeight="1" x14ac:dyDescent="0.25">
      <c r="E1" s="257" t="s">
        <v>109</v>
      </c>
      <c r="F1" s="257"/>
      <c r="O1" s="54" t="s">
        <v>110</v>
      </c>
      <c r="X1" s="54">
        <f>IF(C41=C45,1,IF(C45&gt;C41,2,3))</f>
        <v>1</v>
      </c>
      <c r="AB1" s="54">
        <f>IF(C25=C29,1,IF(C29&gt;C25,2,3))</f>
        <v>1</v>
      </c>
      <c r="AF1" s="54">
        <f>IF(C59&gt;C29,IF(C59&lt;C37,2,1),3)</f>
        <v>3</v>
      </c>
      <c r="AJ1" s="54">
        <f>IF(C59&gt;C25,IF(C59&lt;C33,2,1),3)</f>
        <v>3</v>
      </c>
      <c r="AO1" s="74"/>
      <c r="AP1" s="74"/>
      <c r="AQ1" s="74"/>
      <c r="AR1" s="74"/>
      <c r="AS1" s="74"/>
    </row>
    <row r="2" spans="2:45" ht="15.75" customHeight="1" thickBot="1" x14ac:dyDescent="0.3">
      <c r="B2" s="54" t="s">
        <v>112</v>
      </c>
      <c r="D2" s="260">
        <f>IF('Step 1'!H2='Step 1'!L21,1,2)</f>
        <v>2</v>
      </c>
      <c r="E2" s="54">
        <v>1</v>
      </c>
      <c r="F2" s="67" t="s">
        <v>4</v>
      </c>
      <c r="I2" s="75" t="str">
        <f>IF(I5=1,IF(I7=1,IF(I9=1,IF(I41=1,IF(I63=1,IF(I70=1,"Error",I70),I63),I41),I9),I7),I5)</f>
        <v>Complete Steps 1 and 2 before completing Step 3.</v>
      </c>
      <c r="J2" s="75"/>
      <c r="K2" s="63" t="s">
        <v>18</v>
      </c>
      <c r="L2" s="76" t="str">
        <f>IF(I2="See Results",IF(D8=1,M70,IF(D8=2,M41,IF(D8=3,M9,IF(D8=4,M63,"ERROR")))),"More information is needed to assess your project.")</f>
        <v>More information is needed to assess your project.</v>
      </c>
      <c r="M2" s="76"/>
      <c r="N2" s="63" t="s">
        <v>18</v>
      </c>
      <c r="P2" s="54" t="s">
        <v>176</v>
      </c>
      <c r="AO2" s="74"/>
      <c r="AP2" s="74"/>
      <c r="AQ2" s="74"/>
      <c r="AR2" s="74"/>
      <c r="AS2" s="74"/>
    </row>
    <row r="3" spans="2:45" ht="15.75" customHeight="1" thickBot="1" x14ac:dyDescent="0.3">
      <c r="D3" s="260"/>
      <c r="E3" s="54">
        <v>2</v>
      </c>
      <c r="F3" s="67" t="s">
        <v>5</v>
      </c>
      <c r="W3" s="77"/>
      <c r="X3" s="78" t="s">
        <v>51</v>
      </c>
      <c r="Y3" s="79"/>
      <c r="Z3" s="80"/>
      <c r="AA3" s="81"/>
      <c r="AB3" s="82" t="s">
        <v>78</v>
      </c>
      <c r="AC3" s="83"/>
      <c r="AD3" s="83"/>
      <c r="AE3" s="81"/>
      <c r="AF3" s="84" t="s">
        <v>52</v>
      </c>
      <c r="AG3" s="84"/>
      <c r="AH3" s="84"/>
      <c r="AI3" s="84"/>
      <c r="AJ3" s="84"/>
      <c r="AK3" s="84"/>
      <c r="AL3" s="85"/>
      <c r="AM3" s="86"/>
      <c r="AN3" s="87" t="s">
        <v>53</v>
      </c>
      <c r="AO3" s="74"/>
      <c r="AP3" s="88" t="str">
        <f>IF($AP$17="",IF($AP$27="",IF($AP$37="",IF($AP$47="",IF($AP$57="",IF($AP$67="",IF($AP$77="",IF($AP$82="","",$AP$82),$AP$77),$AP$67),$AP$57),$AP$47),$AP$37),$AP$27),$AP$17)</f>
        <v>Based on the results compiled in this worksheet no effect in the base flood elevation is expected since the Low Structure elevation and Minimum Top of Road elevation are not changing, no additional computations are required. If any furthur commmunication is needed to justify the project, please attach additional comments of information to this worksheet. Submit this worksheet and minimum requirements with the permit application.</v>
      </c>
      <c r="AQ3" s="74"/>
      <c r="AR3" s="74"/>
      <c r="AS3" s="74"/>
    </row>
    <row r="4" spans="2:45" ht="15.75" customHeight="1" x14ac:dyDescent="0.25">
      <c r="L4" s="76" t="str">
        <f>IF(I2="See Results",P2,"")</f>
        <v/>
      </c>
      <c r="N4" s="63" t="s">
        <v>18</v>
      </c>
      <c r="W4" s="77"/>
      <c r="X4" s="258" t="s">
        <v>54</v>
      </c>
      <c r="Y4" s="258"/>
      <c r="Z4" s="258"/>
      <c r="AA4" s="89"/>
      <c r="AB4" s="258" t="s">
        <v>55</v>
      </c>
      <c r="AC4" s="258"/>
      <c r="AD4" s="259"/>
      <c r="AE4" s="90"/>
      <c r="AF4" s="258" t="s">
        <v>56</v>
      </c>
      <c r="AG4" s="258"/>
      <c r="AH4" s="259"/>
      <c r="AI4" s="91"/>
      <c r="AJ4" s="258" t="s">
        <v>57</v>
      </c>
      <c r="AK4" s="258"/>
      <c r="AL4" s="259"/>
      <c r="AM4" s="90"/>
      <c r="AN4" s="92"/>
      <c r="AO4" s="74"/>
      <c r="AP4" s="74"/>
      <c r="AQ4" s="74"/>
      <c r="AR4" s="74"/>
      <c r="AS4" s="74"/>
    </row>
    <row r="5" spans="2:45" ht="15.75" customHeight="1" x14ac:dyDescent="0.25">
      <c r="B5" s="54" t="s">
        <v>154</v>
      </c>
      <c r="C5" s="93"/>
      <c r="D5" s="260">
        <f>IF('Step 2'!I2='Step 2'!O34,1,2)</f>
        <v>2</v>
      </c>
      <c r="E5" s="54">
        <v>1</v>
      </c>
      <c r="F5" s="67" t="s">
        <v>4</v>
      </c>
      <c r="I5" s="69" t="str">
        <f>IF(D2=1,1,O5)</f>
        <v>Complete Steps 1 and 2 before completing Step 3.</v>
      </c>
      <c r="K5" s="63" t="s">
        <v>18</v>
      </c>
      <c r="O5" s="54" t="s">
        <v>157</v>
      </c>
      <c r="W5" s="77"/>
      <c r="X5" s="258"/>
      <c r="Y5" s="258"/>
      <c r="Z5" s="258"/>
      <c r="AA5" s="89"/>
      <c r="AB5" s="259"/>
      <c r="AC5" s="259"/>
      <c r="AD5" s="259"/>
      <c r="AE5" s="90"/>
      <c r="AF5" s="259"/>
      <c r="AG5" s="259"/>
      <c r="AH5" s="259"/>
      <c r="AI5" s="91"/>
      <c r="AJ5" s="259"/>
      <c r="AK5" s="259"/>
      <c r="AL5" s="259"/>
      <c r="AM5" s="90"/>
      <c r="AN5" s="92"/>
      <c r="AO5" s="74"/>
      <c r="AP5" s="74"/>
      <c r="AQ5" s="74"/>
      <c r="AR5" s="74"/>
      <c r="AS5" s="74"/>
    </row>
    <row r="6" spans="2:45" ht="15.75" customHeight="1" x14ac:dyDescent="0.25">
      <c r="C6" s="93"/>
      <c r="D6" s="260"/>
      <c r="E6" s="54">
        <v>2</v>
      </c>
      <c r="F6" s="67" t="s">
        <v>5</v>
      </c>
      <c r="W6" s="77"/>
      <c r="X6" s="94" t="s">
        <v>58</v>
      </c>
      <c r="Y6" s="94" t="s">
        <v>59</v>
      </c>
      <c r="Z6" s="94" t="s">
        <v>60</v>
      </c>
      <c r="AA6" s="95"/>
      <c r="AB6" s="94" t="s">
        <v>58</v>
      </c>
      <c r="AC6" s="94" t="s">
        <v>59</v>
      </c>
      <c r="AD6" s="94" t="s">
        <v>61</v>
      </c>
      <c r="AE6" s="90"/>
      <c r="AF6" s="96" t="s">
        <v>62</v>
      </c>
      <c r="AG6" s="96" t="s">
        <v>63</v>
      </c>
      <c r="AH6" s="96" t="s">
        <v>64</v>
      </c>
      <c r="AI6" s="94"/>
      <c r="AJ6" s="96" t="s">
        <v>62</v>
      </c>
      <c r="AK6" s="96" t="s">
        <v>63</v>
      </c>
      <c r="AL6" s="96" t="s">
        <v>64</v>
      </c>
      <c r="AM6" s="94" t="s">
        <v>65</v>
      </c>
      <c r="AN6" s="97"/>
      <c r="AO6" s="74" t="s">
        <v>53</v>
      </c>
      <c r="AP6" s="74"/>
      <c r="AQ6" s="74"/>
      <c r="AR6" s="74"/>
      <c r="AS6" s="74"/>
    </row>
    <row r="7" spans="2:45" ht="15.75" customHeight="1" x14ac:dyDescent="0.25">
      <c r="I7" s="69" t="str">
        <f>IF(D5=1,1,O7)</f>
        <v>Complete Step 2 before completing Step 3.</v>
      </c>
      <c r="K7" s="63" t="s">
        <v>18</v>
      </c>
      <c r="O7" s="54" t="s">
        <v>205</v>
      </c>
      <c r="W7" s="98">
        <v>1</v>
      </c>
      <c r="X7" s="99" t="s">
        <v>66</v>
      </c>
      <c r="Y7" s="99"/>
      <c r="Z7" s="99"/>
      <c r="AA7" s="98">
        <v>1</v>
      </c>
      <c r="AB7" s="99">
        <v>1</v>
      </c>
      <c r="AC7" s="99"/>
      <c r="AD7" s="99"/>
      <c r="AE7" s="98">
        <v>1</v>
      </c>
      <c r="AF7" s="99" t="s">
        <v>66</v>
      </c>
      <c r="AG7" s="99"/>
      <c r="AH7" s="99"/>
      <c r="AI7" s="98">
        <v>1</v>
      </c>
      <c r="AJ7" s="99" t="s">
        <v>66</v>
      </c>
      <c r="AK7" s="99"/>
      <c r="AL7" s="99"/>
      <c r="AM7" s="100" t="s">
        <v>67</v>
      </c>
      <c r="AN7" s="101" t="s">
        <v>75</v>
      </c>
      <c r="AO7" s="74" t="str">
        <f>IF($X$1=$W7,IF($AB$1=$AA7,IF($AF$1=$AE7,IF($AJ$1=$AI7,AN7,""),""),""),"")</f>
        <v/>
      </c>
      <c r="AP7" s="102" t="s">
        <v>18</v>
      </c>
      <c r="AQ7" s="74"/>
      <c r="AR7" s="74"/>
      <c r="AS7" s="74"/>
    </row>
    <row r="8" spans="2:45" ht="15.75" customHeight="1" x14ac:dyDescent="0.25">
      <c r="B8" s="54" t="s">
        <v>113</v>
      </c>
      <c r="C8" s="260">
        <f>Report!M30</f>
        <v>0</v>
      </c>
      <c r="D8" s="260" t="str">
        <f>IF(C8="R-I-K",1,IF(C8="Pier Wrap",2,IF(C8="Widening",3,IF(C8="Scour",4,""))))</f>
        <v/>
      </c>
      <c r="E8" s="54">
        <v>1</v>
      </c>
      <c r="F8" s="67" t="s">
        <v>99</v>
      </c>
      <c r="W8" s="98">
        <v>1</v>
      </c>
      <c r="X8" s="99" t="s">
        <v>66</v>
      </c>
      <c r="Y8" s="99"/>
      <c r="Z8" s="99"/>
      <c r="AA8" s="98">
        <v>1</v>
      </c>
      <c r="AB8" s="99">
        <v>1</v>
      </c>
      <c r="AC8" s="99"/>
      <c r="AD8" s="99"/>
      <c r="AE8" s="98">
        <v>2</v>
      </c>
      <c r="AF8" s="99"/>
      <c r="AG8" s="99" t="s">
        <v>66</v>
      </c>
      <c r="AH8" s="99"/>
      <c r="AI8" s="98">
        <v>2</v>
      </c>
      <c r="AJ8" s="99"/>
      <c r="AK8" s="99" t="s">
        <v>66</v>
      </c>
      <c r="AL8" s="99"/>
      <c r="AM8" s="100" t="s">
        <v>67</v>
      </c>
      <c r="AN8" s="101" t="s">
        <v>75</v>
      </c>
      <c r="AO8" s="74" t="str">
        <f t="shared" ref="AO8:AO27" si="0">IF($X$1=$W8,IF($AB$1=$AA8,IF($AF$1=$AE8,IF($AJ$1=$AI8,AN8,""),""),""),"")</f>
        <v/>
      </c>
      <c r="AP8" s="102" t="s">
        <v>18</v>
      </c>
      <c r="AQ8" s="74"/>
      <c r="AR8" s="74"/>
      <c r="AS8" s="74"/>
    </row>
    <row r="9" spans="2:45" ht="15.75" customHeight="1" x14ac:dyDescent="0.25">
      <c r="C9" s="260"/>
      <c r="D9" s="260"/>
      <c r="E9" s="54">
        <v>2</v>
      </c>
      <c r="F9" s="67" t="s">
        <v>100</v>
      </c>
      <c r="H9" s="70" t="s">
        <v>101</v>
      </c>
      <c r="I9" s="69">
        <f>IF(D8=3,IF(H11=1,IF(H23=1,M9,H23),H11),1)</f>
        <v>1</v>
      </c>
      <c r="K9" s="63" t="s">
        <v>18</v>
      </c>
      <c r="M9" s="76" t="str">
        <f>IF(M11=1,IF(M17=1,IF(M21=1,O38,O21),M17),M11)</f>
        <v>No effect on the base flood elevation is expected since there is no proposed reduction in the waterway opening,  there is no proposed change to the existing road profile across the floodplain to affect any potential road overflow, and the proposed project is not lowering the existing low structure elevation.  Therefore, no further questions or computations on this worksheet are required.  If any further communication is needed to justify the project please attach additional comments or information to this worksheet.   Submit this worksheet and minimum requirements with the permit application.</v>
      </c>
      <c r="O9" s="63" t="s">
        <v>18</v>
      </c>
      <c r="W9" s="98">
        <v>1</v>
      </c>
      <c r="X9" s="99" t="s">
        <v>66</v>
      </c>
      <c r="Y9" s="99"/>
      <c r="Z9" s="99"/>
      <c r="AA9" s="98">
        <v>1</v>
      </c>
      <c r="AB9" s="99">
        <v>1</v>
      </c>
      <c r="AC9" s="99" t="s">
        <v>68</v>
      </c>
      <c r="AD9" s="99" t="s">
        <v>68</v>
      </c>
      <c r="AE9" s="98">
        <v>3</v>
      </c>
      <c r="AF9" s="99" t="s">
        <v>68</v>
      </c>
      <c r="AG9" s="99"/>
      <c r="AH9" s="99" t="s">
        <v>66</v>
      </c>
      <c r="AI9" s="98">
        <v>3</v>
      </c>
      <c r="AJ9" s="99" t="s">
        <v>68</v>
      </c>
      <c r="AK9" s="99" t="s">
        <v>68</v>
      </c>
      <c r="AL9" s="99" t="s">
        <v>66</v>
      </c>
      <c r="AM9" s="100" t="s">
        <v>67</v>
      </c>
      <c r="AN9" s="101" t="s">
        <v>75</v>
      </c>
      <c r="AO9" s="74" t="str">
        <f>IF($X$1=$W9,IF($AB$1=$AA9,IF($AF$1=$AE9,IF($AJ$1=$AI9,AN9,""),""),""),"")</f>
        <v>Based on the results compiled in this worksheet no effect in the base flood elevation is expected since the Low Structure elevation and Minimum Top of Road elevation are not changing, no additional computations are required. If any furthur commmunication is needed to justify the project, please attach additional comments of information to this worksheet. Submit this worksheet and minimum requirements with the permit application.</v>
      </c>
      <c r="AP9" s="102" t="s">
        <v>18</v>
      </c>
      <c r="AQ9" s="74"/>
      <c r="AR9" s="74"/>
      <c r="AS9" s="74"/>
    </row>
    <row r="10" spans="2:45" ht="15.75" customHeight="1" x14ac:dyDescent="0.25">
      <c r="C10" s="260"/>
      <c r="D10" s="260"/>
      <c r="E10" s="54">
        <v>3</v>
      </c>
      <c r="F10" s="67" t="s">
        <v>101</v>
      </c>
      <c r="W10" s="98">
        <v>1</v>
      </c>
      <c r="X10" s="99" t="s">
        <v>66</v>
      </c>
      <c r="Y10" s="99"/>
      <c r="Z10" s="99"/>
      <c r="AA10" s="98">
        <v>2</v>
      </c>
      <c r="AB10" s="99">
        <v>2</v>
      </c>
      <c r="AC10" s="99" t="s">
        <v>66</v>
      </c>
      <c r="AD10" s="99"/>
      <c r="AE10" s="98">
        <v>1</v>
      </c>
      <c r="AF10" s="99" t="s">
        <v>66</v>
      </c>
      <c r="AG10" s="99"/>
      <c r="AH10" s="99"/>
      <c r="AI10" s="98">
        <v>1</v>
      </c>
      <c r="AJ10" s="99" t="s">
        <v>66</v>
      </c>
      <c r="AK10" s="99"/>
      <c r="AL10" s="99"/>
      <c r="AM10" s="100" t="s">
        <v>67</v>
      </c>
      <c r="AN10" s="101" t="s">
        <v>76</v>
      </c>
      <c r="AO10" s="74" t="str">
        <f t="shared" si="0"/>
        <v/>
      </c>
      <c r="AP10" s="102" t="s">
        <v>18</v>
      </c>
      <c r="AQ10" s="74"/>
      <c r="AR10" s="74"/>
      <c r="AS10" s="74"/>
    </row>
    <row r="11" spans="2:45" ht="15.75" customHeight="1" x14ac:dyDescent="0.25">
      <c r="C11" s="114"/>
      <c r="D11" s="114"/>
      <c r="E11" s="54">
        <v>4</v>
      </c>
      <c r="F11" s="67" t="s">
        <v>175</v>
      </c>
      <c r="H11" s="73">
        <f>IF(D8=3,IF(I11=1,IF(I15=1,IF(I17=1,IF(I19=1,IF(I21=1,I23,I21),I19),I17),I15),I11),1)</f>
        <v>1</v>
      </c>
      <c r="I11" s="62">
        <f>IF(M11=1,1,"See Results")</f>
        <v>1</v>
      </c>
      <c r="L11" s="63" t="s">
        <v>18</v>
      </c>
      <c r="M11" s="73">
        <f>IF(C17=0,1,O11)</f>
        <v>1</v>
      </c>
      <c r="O11" s="54" t="s">
        <v>209</v>
      </c>
      <c r="W11" s="98"/>
      <c r="X11" s="99"/>
      <c r="Y11" s="99"/>
      <c r="Z11" s="99"/>
      <c r="AA11" s="98"/>
      <c r="AB11" s="99"/>
      <c r="AC11" s="99"/>
      <c r="AD11" s="99"/>
      <c r="AE11" s="98"/>
      <c r="AF11" s="99"/>
      <c r="AG11" s="99"/>
      <c r="AH11" s="99"/>
      <c r="AI11" s="98"/>
      <c r="AJ11" s="99"/>
      <c r="AK11" s="99"/>
      <c r="AL11" s="99"/>
      <c r="AM11" s="100"/>
      <c r="AN11" s="101"/>
      <c r="AO11" s="74"/>
      <c r="AP11" s="102"/>
      <c r="AQ11" s="74"/>
      <c r="AR11" s="74"/>
      <c r="AS11" s="74"/>
    </row>
    <row r="12" spans="2:45" ht="15.75" customHeight="1" x14ac:dyDescent="0.25">
      <c r="H12" s="66"/>
      <c r="I12" s="66"/>
      <c r="L12" s="63"/>
      <c r="W12" s="98">
        <v>1</v>
      </c>
      <c r="X12" s="99" t="s">
        <v>66</v>
      </c>
      <c r="Y12" s="99"/>
      <c r="Z12" s="99"/>
      <c r="AA12" s="98">
        <v>2</v>
      </c>
      <c r="AB12" s="99">
        <v>2</v>
      </c>
      <c r="AC12" s="99" t="s">
        <v>66</v>
      </c>
      <c r="AD12" s="99"/>
      <c r="AE12" s="98">
        <v>1</v>
      </c>
      <c r="AF12" s="99" t="s">
        <v>66</v>
      </c>
      <c r="AG12" s="99"/>
      <c r="AH12" s="99"/>
      <c r="AI12" s="98">
        <v>2</v>
      </c>
      <c r="AJ12" s="99"/>
      <c r="AK12" s="99" t="s">
        <v>66</v>
      </c>
      <c r="AL12" s="99"/>
      <c r="AM12" s="103" t="s">
        <v>69</v>
      </c>
      <c r="AN12" s="101" t="s">
        <v>73</v>
      </c>
      <c r="AO12" s="74" t="str">
        <f t="shared" si="0"/>
        <v/>
      </c>
      <c r="AP12" s="102" t="s">
        <v>18</v>
      </c>
      <c r="AQ12" s="74"/>
      <c r="AR12" s="74"/>
      <c r="AS12" s="74"/>
    </row>
    <row r="13" spans="2:45" ht="15.75" customHeight="1" x14ac:dyDescent="0.25">
      <c r="B13" s="54" t="s">
        <v>124</v>
      </c>
      <c r="C13" s="72">
        <f>Report!G48</f>
        <v>0</v>
      </c>
      <c r="H13" s="66"/>
      <c r="I13" s="62" t="str">
        <f>IF(C49=0,O13,1)</f>
        <v>Compute the waterway opening area for the EXISTING structure and and record it in the appropriate field below.</v>
      </c>
      <c r="K13" s="63" t="s">
        <v>18</v>
      </c>
      <c r="L13" s="63"/>
      <c r="O13" s="54" t="s">
        <v>165</v>
      </c>
      <c r="W13" s="98">
        <v>1</v>
      </c>
      <c r="X13" s="99" t="s">
        <v>66</v>
      </c>
      <c r="Y13" s="99"/>
      <c r="Z13" s="99"/>
      <c r="AA13" s="98">
        <v>2</v>
      </c>
      <c r="AB13" s="99">
        <v>2</v>
      </c>
      <c r="AC13" s="99" t="s">
        <v>66</v>
      </c>
      <c r="AD13" s="99"/>
      <c r="AE13" s="98">
        <v>1</v>
      </c>
      <c r="AF13" s="99" t="s">
        <v>66</v>
      </c>
      <c r="AG13" s="99" t="s">
        <v>68</v>
      </c>
      <c r="AH13" s="99"/>
      <c r="AI13" s="98">
        <v>3</v>
      </c>
      <c r="AJ13" s="99"/>
      <c r="AK13" s="99"/>
      <c r="AL13" s="99" t="s">
        <v>66</v>
      </c>
      <c r="AM13" s="103" t="s">
        <v>69</v>
      </c>
      <c r="AN13" s="101" t="s">
        <v>73</v>
      </c>
      <c r="AO13" s="74" t="str">
        <f t="shared" si="0"/>
        <v/>
      </c>
      <c r="AP13" s="102" t="s">
        <v>18</v>
      </c>
      <c r="AQ13" s="74"/>
      <c r="AR13" s="74"/>
      <c r="AS13" s="74"/>
    </row>
    <row r="14" spans="2:45" ht="15.75" customHeight="1" x14ac:dyDescent="0.25">
      <c r="C14" s="72"/>
      <c r="W14" s="98">
        <v>1</v>
      </c>
      <c r="X14" s="99" t="s">
        <v>66</v>
      </c>
      <c r="Y14" s="99"/>
      <c r="Z14" s="99"/>
      <c r="AA14" s="98">
        <v>2</v>
      </c>
      <c r="AB14" s="99">
        <v>2</v>
      </c>
      <c r="AC14" s="99" t="s">
        <v>66</v>
      </c>
      <c r="AD14" s="99"/>
      <c r="AE14" s="98">
        <v>2</v>
      </c>
      <c r="AF14" s="99"/>
      <c r="AG14" s="99" t="s">
        <v>66</v>
      </c>
      <c r="AH14" s="99"/>
      <c r="AI14" s="98">
        <v>1</v>
      </c>
      <c r="AJ14" s="99" t="s">
        <v>66</v>
      </c>
      <c r="AK14" s="99"/>
      <c r="AL14" s="99"/>
      <c r="AM14" s="104" t="s">
        <v>70</v>
      </c>
      <c r="AN14" s="101" t="s">
        <v>74</v>
      </c>
      <c r="AO14" s="74" t="str">
        <f t="shared" si="0"/>
        <v/>
      </c>
      <c r="AP14" s="102" t="s">
        <v>18</v>
      </c>
      <c r="AQ14" s="74"/>
      <c r="AR14" s="74"/>
      <c r="AS14" s="74"/>
    </row>
    <row r="15" spans="2:45" ht="15.75" customHeight="1" x14ac:dyDescent="0.25">
      <c r="B15" s="54" t="s">
        <v>127</v>
      </c>
      <c r="C15" s="72">
        <f>Report!K48</f>
        <v>0</v>
      </c>
      <c r="I15" s="62" t="str">
        <f>IF(C51=0,O15,1)</f>
        <v>Compute the waterway opening area for the PROPOSED structure and and record it in the appropriate field below.</v>
      </c>
      <c r="K15" s="63" t="s">
        <v>18</v>
      </c>
      <c r="L15" s="63" t="s">
        <v>18</v>
      </c>
      <c r="O15" s="54" t="s">
        <v>164</v>
      </c>
      <c r="W15" s="98">
        <v>1</v>
      </c>
      <c r="X15" s="99" t="s">
        <v>66</v>
      </c>
      <c r="Y15" s="99"/>
      <c r="Z15" s="99"/>
      <c r="AA15" s="98">
        <v>2</v>
      </c>
      <c r="AB15" s="99">
        <v>2</v>
      </c>
      <c r="AC15" s="99" t="s">
        <v>66</v>
      </c>
      <c r="AD15" s="99"/>
      <c r="AE15" s="98">
        <v>2</v>
      </c>
      <c r="AF15" s="99"/>
      <c r="AG15" s="99" t="s">
        <v>66</v>
      </c>
      <c r="AH15" s="99" t="s">
        <v>68</v>
      </c>
      <c r="AI15" s="98">
        <v>2</v>
      </c>
      <c r="AJ15" s="99"/>
      <c r="AK15" s="99" t="s">
        <v>66</v>
      </c>
      <c r="AL15" s="99" t="s">
        <v>68</v>
      </c>
      <c r="AM15" s="100" t="s">
        <v>67</v>
      </c>
      <c r="AN15" s="101" t="s">
        <v>76</v>
      </c>
      <c r="AO15" s="74" t="str">
        <f t="shared" si="0"/>
        <v/>
      </c>
      <c r="AP15" s="102" t="s">
        <v>18</v>
      </c>
      <c r="AQ15" s="74"/>
      <c r="AR15" s="74"/>
      <c r="AS15" s="74"/>
    </row>
    <row r="16" spans="2:45" ht="15.75" customHeight="1" x14ac:dyDescent="0.25">
      <c r="C16" s="72"/>
      <c r="W16" s="98">
        <v>1</v>
      </c>
      <c r="X16" s="99" t="s">
        <v>66</v>
      </c>
      <c r="Y16" s="99"/>
      <c r="Z16" s="99"/>
      <c r="AA16" s="98">
        <v>2</v>
      </c>
      <c r="AB16" s="99">
        <v>2</v>
      </c>
      <c r="AC16" s="99" t="s">
        <v>66</v>
      </c>
      <c r="AD16" s="99" t="s">
        <v>68</v>
      </c>
      <c r="AE16" s="98">
        <v>2</v>
      </c>
      <c r="AF16" s="99" t="s">
        <v>68</v>
      </c>
      <c r="AG16" s="99" t="s">
        <v>66</v>
      </c>
      <c r="AH16" s="99"/>
      <c r="AI16" s="98">
        <v>3</v>
      </c>
      <c r="AJ16" s="99" t="s">
        <v>68</v>
      </c>
      <c r="AK16" s="99"/>
      <c r="AL16" s="99" t="s">
        <v>66</v>
      </c>
      <c r="AM16" s="103" t="s">
        <v>69</v>
      </c>
      <c r="AN16" s="101" t="s">
        <v>73</v>
      </c>
      <c r="AO16" s="74" t="str">
        <f t="shared" si="0"/>
        <v/>
      </c>
      <c r="AP16" s="102" t="s">
        <v>18</v>
      </c>
      <c r="AQ16" s="74"/>
      <c r="AR16" s="74"/>
      <c r="AS16" s="74"/>
    </row>
    <row r="17" spans="2:45" ht="15.75" customHeight="1" x14ac:dyDescent="0.25">
      <c r="B17" s="54" t="s">
        <v>179</v>
      </c>
      <c r="C17" s="72">
        <f>Report!G51</f>
        <v>0</v>
      </c>
      <c r="I17" s="62">
        <f>IF(M17=1,1,"See Results")</f>
        <v>1</v>
      </c>
      <c r="L17" s="63" t="s">
        <v>18</v>
      </c>
      <c r="M17" s="73">
        <f>IF(C49&gt;C51,O17,1)</f>
        <v>1</v>
      </c>
      <c r="O17" s="54" t="s">
        <v>215</v>
      </c>
      <c r="W17" s="98">
        <v>1</v>
      </c>
      <c r="X17" s="99" t="s">
        <v>66</v>
      </c>
      <c r="Y17" s="99"/>
      <c r="Z17" s="99"/>
      <c r="AA17" s="98">
        <v>2</v>
      </c>
      <c r="AB17" s="99">
        <v>2</v>
      </c>
      <c r="AC17" s="99" t="s">
        <v>66</v>
      </c>
      <c r="AD17" s="99" t="s">
        <v>68</v>
      </c>
      <c r="AE17" s="98">
        <v>3</v>
      </c>
      <c r="AF17" s="99"/>
      <c r="AG17" s="99"/>
      <c r="AH17" s="99" t="s">
        <v>66</v>
      </c>
      <c r="AI17" s="98">
        <v>1</v>
      </c>
      <c r="AJ17" s="99" t="s">
        <v>66</v>
      </c>
      <c r="AK17" s="99"/>
      <c r="AL17" s="99"/>
      <c r="AM17" s="105" t="s">
        <v>71</v>
      </c>
      <c r="AN17" s="101" t="s">
        <v>82</v>
      </c>
      <c r="AO17" s="74" t="str">
        <f t="shared" si="0"/>
        <v/>
      </c>
      <c r="AP17" s="106" t="str">
        <f>IF(AO7="",IF(AO8="",IF(AO9="",IF(AO10="",IF(AO12="",IF(AO13="",IF(AO14="",IF(AO15="",IF(AO16="",IF(AO17="","",AO17),AO16),AO15),AO14),AO13),AO12),AO10),AO9),AO8),AO7)</f>
        <v>Based on the results compiled in this worksheet no effect in the base flood elevation is expected since the Low Structure elevation and Minimum Top of Road elevation are not changing, no additional computations are required. If any furthur commmunication is needed to justify the project, please attach additional comments of information to this worksheet. Submit this worksheet and minimum requirements with the permit application.</v>
      </c>
      <c r="AQ17" s="74"/>
      <c r="AR17" s="74"/>
      <c r="AS17" s="74"/>
    </row>
    <row r="18" spans="2:45" ht="15.75" customHeight="1" x14ac:dyDescent="0.25">
      <c r="C18" s="72"/>
      <c r="W18" s="98">
        <v>1</v>
      </c>
      <c r="X18" s="99" t="s">
        <v>66</v>
      </c>
      <c r="Y18" s="99"/>
      <c r="Z18" s="99"/>
      <c r="AA18" s="98">
        <v>2</v>
      </c>
      <c r="AB18" s="99">
        <v>2</v>
      </c>
      <c r="AC18" s="99" t="s">
        <v>66</v>
      </c>
      <c r="AD18" s="99" t="s">
        <v>68</v>
      </c>
      <c r="AE18" s="98">
        <v>3</v>
      </c>
      <c r="AF18" s="99"/>
      <c r="AG18" s="99" t="s">
        <v>68</v>
      </c>
      <c r="AH18" s="99" t="s">
        <v>66</v>
      </c>
      <c r="AI18" s="98">
        <v>2</v>
      </c>
      <c r="AJ18" s="99"/>
      <c r="AK18" s="99" t="s">
        <v>66</v>
      </c>
      <c r="AL18" s="99"/>
      <c r="AM18" s="100" t="s">
        <v>67</v>
      </c>
      <c r="AN18" s="101" t="s">
        <v>76</v>
      </c>
      <c r="AO18" s="74" t="str">
        <f t="shared" si="0"/>
        <v/>
      </c>
      <c r="AP18" s="102" t="s">
        <v>18</v>
      </c>
      <c r="AQ18" s="74"/>
      <c r="AR18" s="74"/>
      <c r="AS18" s="74"/>
    </row>
    <row r="19" spans="2:45" ht="15.75" customHeight="1" x14ac:dyDescent="0.25">
      <c r="B19" s="54" t="s">
        <v>180</v>
      </c>
      <c r="C19" s="72">
        <f>Report!K51</f>
        <v>0</v>
      </c>
      <c r="I19" s="62" t="str">
        <f>IF(C53=0,O19,1)</f>
        <v>Taking into account the guardrail configuration, does the proposed road profile across the floodplain of the proposed project, match exactly with no variation, to that of the existing profile? Answer question below.</v>
      </c>
      <c r="K19" s="63" t="s">
        <v>18</v>
      </c>
      <c r="O19" s="54" t="s">
        <v>171</v>
      </c>
      <c r="W19" s="98">
        <v>1</v>
      </c>
      <c r="X19" s="99" t="s">
        <v>66</v>
      </c>
      <c r="Y19" s="99"/>
      <c r="Z19" s="99"/>
      <c r="AA19" s="98">
        <v>2</v>
      </c>
      <c r="AB19" s="99">
        <v>2</v>
      </c>
      <c r="AC19" s="99" t="s">
        <v>66</v>
      </c>
      <c r="AD19" s="99" t="s">
        <v>68</v>
      </c>
      <c r="AE19" s="98">
        <v>3</v>
      </c>
      <c r="AF19" s="99"/>
      <c r="AG19" s="99"/>
      <c r="AH19" s="99" t="s">
        <v>66</v>
      </c>
      <c r="AI19" s="98">
        <v>3</v>
      </c>
      <c r="AJ19" s="99"/>
      <c r="AK19" s="99"/>
      <c r="AL19" s="99" t="s">
        <v>66</v>
      </c>
      <c r="AM19" s="100" t="s">
        <v>67</v>
      </c>
      <c r="AN19" s="101" t="s">
        <v>83</v>
      </c>
      <c r="AO19" s="74" t="str">
        <f t="shared" si="0"/>
        <v/>
      </c>
      <c r="AP19" s="102" t="s">
        <v>18</v>
      </c>
      <c r="AQ19" s="74"/>
      <c r="AR19" s="74"/>
      <c r="AS19" s="74"/>
    </row>
    <row r="20" spans="2:45" ht="15.75" customHeight="1" x14ac:dyDescent="0.25">
      <c r="C20" s="72"/>
      <c r="W20" s="98">
        <v>1</v>
      </c>
      <c r="X20" s="99" t="s">
        <v>66</v>
      </c>
      <c r="Y20" s="99"/>
      <c r="Z20" s="99"/>
      <c r="AA20" s="98">
        <v>3</v>
      </c>
      <c r="AB20" s="99">
        <v>3</v>
      </c>
      <c r="AC20" s="99" t="s">
        <v>68</v>
      </c>
      <c r="AD20" s="99" t="s">
        <v>66</v>
      </c>
      <c r="AE20" s="98">
        <v>1</v>
      </c>
      <c r="AF20" s="99" t="s">
        <v>66</v>
      </c>
      <c r="AG20" s="99"/>
      <c r="AH20" s="99"/>
      <c r="AI20" s="98">
        <v>1</v>
      </c>
      <c r="AJ20" s="99" t="s">
        <v>66</v>
      </c>
      <c r="AK20" s="99"/>
      <c r="AL20" s="99"/>
      <c r="AM20" s="104" t="s">
        <v>70</v>
      </c>
      <c r="AN20" s="101" t="s">
        <v>93</v>
      </c>
      <c r="AO20" s="74" t="str">
        <f t="shared" si="0"/>
        <v/>
      </c>
      <c r="AP20" s="102" t="s">
        <v>18</v>
      </c>
      <c r="AQ20" s="74"/>
      <c r="AR20" s="74"/>
      <c r="AS20" s="74"/>
    </row>
    <row r="21" spans="2:45" ht="15.75" customHeight="1" x14ac:dyDescent="0.25">
      <c r="B21" s="54" t="s">
        <v>192</v>
      </c>
      <c r="C21" s="72">
        <f>Report!G54</f>
        <v>0</v>
      </c>
      <c r="I21" s="62">
        <f>IF(M21=1,1,"See Results")</f>
        <v>1</v>
      </c>
      <c r="M21" s="108">
        <v>1</v>
      </c>
      <c r="W21" s="98">
        <v>1</v>
      </c>
      <c r="X21" s="99" t="s">
        <v>66</v>
      </c>
      <c r="Y21" s="99"/>
      <c r="Z21" s="99"/>
      <c r="AA21" s="98">
        <v>3</v>
      </c>
      <c r="AB21" s="99">
        <v>3</v>
      </c>
      <c r="AC21" s="99" t="s">
        <v>68</v>
      </c>
      <c r="AD21" s="99" t="s">
        <v>66</v>
      </c>
      <c r="AE21" s="98">
        <v>1</v>
      </c>
      <c r="AF21" s="99" t="s">
        <v>66</v>
      </c>
      <c r="AG21" s="99"/>
      <c r="AH21" s="99"/>
      <c r="AI21" s="98">
        <v>2</v>
      </c>
      <c r="AJ21" s="99"/>
      <c r="AK21" s="99" t="s">
        <v>66</v>
      </c>
      <c r="AL21" s="99"/>
      <c r="AM21" s="104" t="s">
        <v>70</v>
      </c>
      <c r="AN21" s="101" t="s">
        <v>93</v>
      </c>
      <c r="AO21" s="74" t="str">
        <f t="shared" si="0"/>
        <v/>
      </c>
      <c r="AP21" s="102" t="s">
        <v>18</v>
      </c>
      <c r="AQ21" s="74"/>
      <c r="AR21" s="74"/>
      <c r="AS21" s="74"/>
    </row>
    <row r="22" spans="2:45" ht="15.75" customHeight="1" x14ac:dyDescent="0.25">
      <c r="C22" s="72"/>
      <c r="W22" s="98">
        <v>1</v>
      </c>
      <c r="X22" s="99" t="s">
        <v>66</v>
      </c>
      <c r="Y22" s="99"/>
      <c r="Z22" s="99"/>
      <c r="AA22" s="98">
        <v>3</v>
      </c>
      <c r="AB22" s="99">
        <v>3</v>
      </c>
      <c r="AC22" s="99" t="s">
        <v>68</v>
      </c>
      <c r="AD22" s="99" t="s">
        <v>66</v>
      </c>
      <c r="AE22" s="98">
        <v>1</v>
      </c>
      <c r="AF22" s="99" t="s">
        <v>66</v>
      </c>
      <c r="AG22" s="99" t="s">
        <v>68</v>
      </c>
      <c r="AH22" s="99"/>
      <c r="AI22" s="98">
        <v>3</v>
      </c>
      <c r="AJ22" s="99"/>
      <c r="AK22" s="99"/>
      <c r="AL22" s="99" t="s">
        <v>66</v>
      </c>
      <c r="AM22" s="104" t="s">
        <v>70</v>
      </c>
      <c r="AN22" s="101" t="s">
        <v>93</v>
      </c>
      <c r="AO22" s="74" t="str">
        <f t="shared" si="0"/>
        <v/>
      </c>
      <c r="AP22" s="102" t="s">
        <v>18</v>
      </c>
      <c r="AQ22" s="74"/>
      <c r="AR22" s="74"/>
      <c r="AS22" s="74"/>
    </row>
    <row r="23" spans="2:45" ht="15.75" customHeight="1" x14ac:dyDescent="0.25">
      <c r="B23" s="54" t="s">
        <v>191</v>
      </c>
      <c r="C23" s="72">
        <f>Report!K54</f>
        <v>0</v>
      </c>
      <c r="H23" s="73">
        <f>IF(D8=3,IF(I25=1,IF(I27=1,IF(I29=1,IF(I31=1,IF(I33=1,M9,I33),I31),I29),I27),I25),1)</f>
        <v>1</v>
      </c>
      <c r="I23" s="62">
        <f>IF(C56=0,IF(D53=2,O23,1),1)</f>
        <v>1</v>
      </c>
      <c r="L23" s="63" t="s">
        <v>18</v>
      </c>
      <c r="O23" s="54" t="s">
        <v>172</v>
      </c>
      <c r="W23" s="98">
        <v>1</v>
      </c>
      <c r="X23" s="99" t="s">
        <v>66</v>
      </c>
      <c r="Y23" s="99"/>
      <c r="Z23" s="99"/>
      <c r="AA23" s="98">
        <v>3</v>
      </c>
      <c r="AB23" s="99">
        <v>3</v>
      </c>
      <c r="AC23" s="99" t="s">
        <v>68</v>
      </c>
      <c r="AD23" s="99" t="s">
        <v>66</v>
      </c>
      <c r="AE23" s="98">
        <v>2</v>
      </c>
      <c r="AF23" s="99"/>
      <c r="AG23" s="99" t="s">
        <v>66</v>
      </c>
      <c r="AH23" s="99"/>
      <c r="AI23" s="98">
        <v>1</v>
      </c>
      <c r="AJ23" s="99" t="s">
        <v>66</v>
      </c>
      <c r="AK23" s="99"/>
      <c r="AL23" s="99"/>
      <c r="AM23" s="103" t="s">
        <v>69</v>
      </c>
      <c r="AN23" s="101" t="s">
        <v>73</v>
      </c>
      <c r="AO23" s="74" t="str">
        <f t="shared" si="0"/>
        <v/>
      </c>
      <c r="AP23" s="102" t="s">
        <v>18</v>
      </c>
      <c r="AQ23" s="74"/>
      <c r="AR23" s="74"/>
      <c r="AS23" s="74"/>
    </row>
    <row r="24" spans="2:45" ht="15.75" customHeight="1" x14ac:dyDescent="0.25">
      <c r="C24" s="72"/>
      <c r="W24" s="98">
        <v>1</v>
      </c>
      <c r="X24" s="99" t="s">
        <v>66</v>
      </c>
      <c r="Y24" s="99"/>
      <c r="Z24" s="99"/>
      <c r="AA24" s="98">
        <v>3</v>
      </c>
      <c r="AB24" s="99">
        <v>3</v>
      </c>
      <c r="AC24" s="99" t="s">
        <v>68</v>
      </c>
      <c r="AD24" s="99" t="s">
        <v>66</v>
      </c>
      <c r="AE24" s="98">
        <v>2</v>
      </c>
      <c r="AF24" s="99"/>
      <c r="AG24" s="99" t="s">
        <v>66</v>
      </c>
      <c r="AH24" s="99" t="s">
        <v>68</v>
      </c>
      <c r="AI24" s="98">
        <v>2</v>
      </c>
      <c r="AJ24" s="99"/>
      <c r="AK24" s="99" t="s">
        <v>66</v>
      </c>
      <c r="AL24" s="99" t="s">
        <v>68</v>
      </c>
      <c r="AM24" s="104" t="s">
        <v>70</v>
      </c>
      <c r="AN24" s="101" t="s">
        <v>93</v>
      </c>
      <c r="AO24" s="74" t="str">
        <f t="shared" si="0"/>
        <v/>
      </c>
      <c r="AP24" s="102" t="s">
        <v>18</v>
      </c>
      <c r="AQ24" s="74"/>
      <c r="AR24" s="74"/>
      <c r="AS24" s="74"/>
    </row>
    <row r="25" spans="2:45" ht="15.75" customHeight="1" x14ac:dyDescent="0.25">
      <c r="B25" s="54" t="s">
        <v>115</v>
      </c>
      <c r="C25" s="72">
        <f>Report!F57</f>
        <v>0</v>
      </c>
      <c r="I25" s="62" t="str">
        <f>IF(C59=0,O25,1)</f>
        <v>Record the BFE and datum at Cross Section 3 (located a short distance upstream from the bridge; commonly placed at the upstream toe of the road embankment) and the source of the BFE by completing the blocks labeled "BFE at UPSTREAM toe of road fill" in appropriate chart.  Note: For information about bridge cross section locations, refer to General Guidelines for the Hydrologic-Hydraulic Assessment of Floodplains in Indiana, Figure 8-1, at www.in.gov/dnr/water.</v>
      </c>
      <c r="K25" s="63" t="s">
        <v>18</v>
      </c>
      <c r="O25" s="54" t="s">
        <v>40</v>
      </c>
      <c r="W25" s="98">
        <v>1</v>
      </c>
      <c r="X25" s="99" t="s">
        <v>66</v>
      </c>
      <c r="Y25" s="99"/>
      <c r="Z25" s="99"/>
      <c r="AA25" s="98">
        <v>3</v>
      </c>
      <c r="AB25" s="99">
        <v>3</v>
      </c>
      <c r="AC25" s="99" t="s">
        <v>68</v>
      </c>
      <c r="AD25" s="99" t="s">
        <v>66</v>
      </c>
      <c r="AE25" s="98">
        <v>2</v>
      </c>
      <c r="AF25" s="99" t="s">
        <v>68</v>
      </c>
      <c r="AG25" s="99" t="s">
        <v>66</v>
      </c>
      <c r="AH25" s="99"/>
      <c r="AI25" s="98">
        <v>3</v>
      </c>
      <c r="AJ25" s="99" t="s">
        <v>68</v>
      </c>
      <c r="AK25" s="99"/>
      <c r="AL25" s="99" t="s">
        <v>66</v>
      </c>
      <c r="AM25" s="104" t="s">
        <v>70</v>
      </c>
      <c r="AN25" s="101" t="s">
        <v>93</v>
      </c>
      <c r="AO25" s="74" t="str">
        <f t="shared" si="0"/>
        <v/>
      </c>
      <c r="AP25" s="102" t="s">
        <v>18</v>
      </c>
      <c r="AQ25" s="74"/>
      <c r="AR25" s="74"/>
      <c r="AS25" s="74"/>
    </row>
    <row r="26" spans="2:45" ht="15.75" customHeight="1" x14ac:dyDescent="0.25">
      <c r="C26" s="72"/>
      <c r="W26" s="98">
        <v>1</v>
      </c>
      <c r="X26" s="99" t="s">
        <v>66</v>
      </c>
      <c r="Y26" s="99"/>
      <c r="Z26" s="99"/>
      <c r="AA26" s="98">
        <v>3</v>
      </c>
      <c r="AB26" s="99">
        <v>3</v>
      </c>
      <c r="AC26" s="99" t="s">
        <v>68</v>
      </c>
      <c r="AD26" s="99" t="s">
        <v>66</v>
      </c>
      <c r="AE26" s="98">
        <v>3</v>
      </c>
      <c r="AF26" s="99"/>
      <c r="AG26" s="99"/>
      <c r="AH26" s="99" t="s">
        <v>66</v>
      </c>
      <c r="AI26" s="98">
        <v>1</v>
      </c>
      <c r="AJ26" s="99" t="s">
        <v>66</v>
      </c>
      <c r="AK26" s="99"/>
      <c r="AL26" s="99"/>
      <c r="AM26" s="103" t="s">
        <v>69</v>
      </c>
      <c r="AN26" s="101" t="s">
        <v>73</v>
      </c>
      <c r="AO26" s="74" t="str">
        <f t="shared" si="0"/>
        <v/>
      </c>
      <c r="AP26" s="102" t="s">
        <v>18</v>
      </c>
      <c r="AQ26" s="74"/>
      <c r="AR26" s="74"/>
      <c r="AS26" s="74"/>
    </row>
    <row r="27" spans="2:45" ht="15.75" customHeight="1" x14ac:dyDescent="0.25">
      <c r="B27" s="54" t="s">
        <v>116</v>
      </c>
      <c r="C27" s="72">
        <f>Report!I57</f>
        <v>0</v>
      </c>
      <c r="I27" s="62" t="str">
        <f>IF(C61=0,O27,1)</f>
        <v>A datum is required for the Base Flood Elevation.  The project can not be assessed until a datum is reported.</v>
      </c>
      <c r="K27" s="63" t="s">
        <v>18</v>
      </c>
      <c r="O27" s="54" t="s">
        <v>160</v>
      </c>
      <c r="W27" s="98">
        <v>1</v>
      </c>
      <c r="X27" s="99" t="s">
        <v>66</v>
      </c>
      <c r="Y27" s="99"/>
      <c r="Z27" s="99"/>
      <c r="AA27" s="98">
        <v>3</v>
      </c>
      <c r="AB27" s="99">
        <v>3</v>
      </c>
      <c r="AC27" s="99" t="s">
        <v>68</v>
      </c>
      <c r="AD27" s="99" t="s">
        <v>66</v>
      </c>
      <c r="AE27" s="98">
        <v>3</v>
      </c>
      <c r="AF27" s="99"/>
      <c r="AG27" s="99" t="s">
        <v>68</v>
      </c>
      <c r="AH27" s="99" t="s">
        <v>66</v>
      </c>
      <c r="AI27" s="98">
        <v>2</v>
      </c>
      <c r="AJ27" s="99"/>
      <c r="AK27" s="99" t="s">
        <v>66</v>
      </c>
      <c r="AL27" s="99"/>
      <c r="AM27" s="103" t="s">
        <v>69</v>
      </c>
      <c r="AN27" s="101" t="s">
        <v>73</v>
      </c>
      <c r="AO27" s="74" t="str">
        <f t="shared" si="0"/>
        <v/>
      </c>
      <c r="AP27" s="106" t="str">
        <f>IF(AO18="",IF(AO19="",IF(AO20="",IF(AO21="",IF(AO22="",IF(AO23="",IF(AO24="",IF(AO25="",IF(AO26="",IF(AO27="","",AO27),AO26),AO25),AO24),AO23),AO22),AO21),AO20),AO19),AO18)</f>
        <v/>
      </c>
      <c r="AQ27" s="74"/>
      <c r="AR27" s="74"/>
      <c r="AS27" s="74"/>
    </row>
    <row r="28" spans="2:45" ht="15.75" customHeight="1" x14ac:dyDescent="0.25">
      <c r="C28" s="72"/>
      <c r="W28" s="98">
        <v>1</v>
      </c>
      <c r="X28" s="99" t="s">
        <v>66</v>
      </c>
      <c r="Y28" s="99"/>
      <c r="Z28" s="99"/>
      <c r="AA28" s="98">
        <v>3</v>
      </c>
      <c r="AB28" s="99">
        <v>3</v>
      </c>
      <c r="AC28" s="99" t="s">
        <v>68</v>
      </c>
      <c r="AD28" s="99" t="s">
        <v>66</v>
      </c>
      <c r="AE28" s="98">
        <v>3</v>
      </c>
      <c r="AF28" s="99"/>
      <c r="AG28" s="99"/>
      <c r="AH28" s="99" t="s">
        <v>66</v>
      </c>
      <c r="AI28" s="98">
        <v>3</v>
      </c>
      <c r="AJ28" s="99"/>
      <c r="AK28" s="99"/>
      <c r="AL28" s="99" t="s">
        <v>66</v>
      </c>
      <c r="AM28" s="100" t="s">
        <v>67</v>
      </c>
      <c r="AN28" s="101" t="s">
        <v>84</v>
      </c>
      <c r="AO28" s="74" t="str">
        <f>IF($X$1=$W28,IF($AB$1=$AA28,IF($AF$1=$AE28,IF($AJ$1=$AI28,AN28,""),""),""),"")</f>
        <v/>
      </c>
      <c r="AP28" s="102" t="s">
        <v>18</v>
      </c>
      <c r="AQ28" s="74"/>
      <c r="AR28" s="74"/>
      <c r="AS28" s="74"/>
    </row>
    <row r="29" spans="2:45" ht="15.75" customHeight="1" x14ac:dyDescent="0.25">
      <c r="B29" s="54" t="s">
        <v>117</v>
      </c>
      <c r="C29" s="72">
        <f>Report!J57</f>
        <v>0</v>
      </c>
      <c r="I29" s="62">
        <f>IF(C61=C31,1,O29)</f>
        <v>1</v>
      </c>
      <c r="K29" s="63" t="s">
        <v>18</v>
      </c>
      <c r="O29" s="54" t="s">
        <v>184</v>
      </c>
      <c r="W29" s="98">
        <v>2</v>
      </c>
      <c r="X29" s="99"/>
      <c r="Y29" s="99" t="s">
        <v>66</v>
      </c>
      <c r="Z29" s="99"/>
      <c r="AA29" s="98">
        <v>1</v>
      </c>
      <c r="AB29" s="99">
        <v>1</v>
      </c>
      <c r="AC29" s="99"/>
      <c r="AD29" s="99"/>
      <c r="AE29" s="98">
        <v>1</v>
      </c>
      <c r="AF29" s="99" t="s">
        <v>66</v>
      </c>
      <c r="AG29" s="99"/>
      <c r="AH29" s="99"/>
      <c r="AI29" s="98">
        <v>1</v>
      </c>
      <c r="AJ29" s="99" t="s">
        <v>66</v>
      </c>
      <c r="AK29" s="99"/>
      <c r="AL29" s="99"/>
      <c r="AM29" s="104" t="s">
        <v>70</v>
      </c>
      <c r="AN29" s="101" t="s">
        <v>92</v>
      </c>
      <c r="AO29" s="74" t="str">
        <f t="shared" ref="AO29:AO82" si="1">IF($X$1=$W29,IF($AB$1=$AA29,IF($AF$1=$AE29,IF($AJ$1=$AI29,AN29,""),""),""),"")</f>
        <v/>
      </c>
      <c r="AP29" s="102" t="s">
        <v>18</v>
      </c>
      <c r="AQ29" s="74"/>
      <c r="AR29" s="74"/>
      <c r="AS29" s="74"/>
    </row>
    <row r="30" spans="2:45" ht="15.75" customHeight="1" x14ac:dyDescent="0.25">
      <c r="C30" s="72"/>
      <c r="W30" s="98">
        <v>2</v>
      </c>
      <c r="X30" s="99"/>
      <c r="Y30" s="99" t="s">
        <v>66</v>
      </c>
      <c r="Z30" s="99"/>
      <c r="AA30" s="98">
        <v>1</v>
      </c>
      <c r="AB30" s="99">
        <v>1</v>
      </c>
      <c r="AC30" s="99"/>
      <c r="AD30" s="99"/>
      <c r="AE30" s="98">
        <v>1</v>
      </c>
      <c r="AF30" s="99" t="s">
        <v>66</v>
      </c>
      <c r="AG30" s="99"/>
      <c r="AH30" s="99"/>
      <c r="AI30" s="98">
        <v>2</v>
      </c>
      <c r="AJ30" s="99"/>
      <c r="AK30" s="99" t="s">
        <v>66</v>
      </c>
      <c r="AL30" s="99"/>
      <c r="AM30" s="104" t="s">
        <v>70</v>
      </c>
      <c r="AN30" s="101" t="s">
        <v>92</v>
      </c>
      <c r="AO30" s="74" t="str">
        <f t="shared" si="1"/>
        <v/>
      </c>
      <c r="AP30" s="102" t="s">
        <v>18</v>
      </c>
      <c r="AQ30" s="74"/>
      <c r="AR30" s="74"/>
      <c r="AS30" s="74"/>
    </row>
    <row r="31" spans="2:45" ht="15.75" customHeight="1" x14ac:dyDescent="0.25">
      <c r="B31" s="54" t="s">
        <v>118</v>
      </c>
      <c r="C31" s="72">
        <f>Report!M57</f>
        <v>0</v>
      </c>
      <c r="I31" s="62" t="str">
        <f>IF(D63=0,O31,1)</f>
        <v>Indicate the source of the BFE.</v>
      </c>
      <c r="K31" s="63" t="s">
        <v>18</v>
      </c>
      <c r="O31" s="54" t="s">
        <v>27</v>
      </c>
      <c r="W31" s="98">
        <v>2</v>
      </c>
      <c r="X31" s="99"/>
      <c r="Y31" s="99" t="s">
        <v>66</v>
      </c>
      <c r="Z31" s="99"/>
      <c r="AA31" s="98">
        <v>1</v>
      </c>
      <c r="AB31" s="99">
        <v>1</v>
      </c>
      <c r="AC31" s="99"/>
      <c r="AD31" s="99"/>
      <c r="AE31" s="98">
        <v>1</v>
      </c>
      <c r="AF31" s="99" t="s">
        <v>66</v>
      </c>
      <c r="AG31" s="99"/>
      <c r="AH31" s="99"/>
      <c r="AI31" s="98">
        <v>3</v>
      </c>
      <c r="AJ31" s="99"/>
      <c r="AK31" s="99"/>
      <c r="AL31" s="99" t="s">
        <v>66</v>
      </c>
      <c r="AM31" s="104" t="s">
        <v>70</v>
      </c>
      <c r="AN31" s="101" t="s">
        <v>92</v>
      </c>
      <c r="AO31" s="74" t="str">
        <f t="shared" si="1"/>
        <v/>
      </c>
      <c r="AP31" s="102" t="s">
        <v>18</v>
      </c>
      <c r="AQ31" s="74"/>
      <c r="AR31" s="74"/>
      <c r="AS31" s="74"/>
    </row>
    <row r="32" spans="2:45" ht="15.75" customHeight="1" x14ac:dyDescent="0.25">
      <c r="C32" s="72"/>
      <c r="W32" s="98">
        <v>2</v>
      </c>
      <c r="X32" s="99"/>
      <c r="Y32" s="99" t="s">
        <v>66</v>
      </c>
      <c r="Z32" s="99"/>
      <c r="AA32" s="98">
        <v>1</v>
      </c>
      <c r="AB32" s="99">
        <v>1</v>
      </c>
      <c r="AC32" s="99"/>
      <c r="AD32" s="99"/>
      <c r="AE32" s="98">
        <v>2</v>
      </c>
      <c r="AF32" s="99"/>
      <c r="AG32" s="99" t="s">
        <v>66</v>
      </c>
      <c r="AH32" s="99"/>
      <c r="AI32" s="98">
        <v>1</v>
      </c>
      <c r="AJ32" s="99" t="s">
        <v>66</v>
      </c>
      <c r="AK32" s="99"/>
      <c r="AL32" s="99"/>
      <c r="AM32" s="104" t="s">
        <v>70</v>
      </c>
      <c r="AN32" s="101" t="s">
        <v>92</v>
      </c>
      <c r="AO32" s="74" t="str">
        <f t="shared" si="1"/>
        <v/>
      </c>
      <c r="AP32" s="102" t="s">
        <v>18</v>
      </c>
      <c r="AQ32" s="74"/>
      <c r="AR32" s="74"/>
      <c r="AS32" s="74"/>
    </row>
    <row r="33" spans="2:45" ht="15.75" customHeight="1" x14ac:dyDescent="0.25">
      <c r="B33" s="54" t="s">
        <v>130</v>
      </c>
      <c r="C33" s="72">
        <f>Report!F60</f>
        <v>0</v>
      </c>
      <c r="I33" s="62">
        <f>IF(C68=0,IF(D63=1,O33,IF(D63=2,O34,IF(D63=3,O35,IF(D63=4,O36,1)))),"See Results")</f>
        <v>1</v>
      </c>
      <c r="K33" s="63" t="s">
        <v>18</v>
      </c>
      <c r="O33" s="107" t="s">
        <v>48</v>
      </c>
      <c r="W33" s="98">
        <v>2</v>
      </c>
      <c r="X33" s="99"/>
      <c r="Y33" s="99" t="s">
        <v>66</v>
      </c>
      <c r="Z33" s="99"/>
      <c r="AA33" s="98">
        <v>1</v>
      </c>
      <c r="AB33" s="99">
        <v>1</v>
      </c>
      <c r="AC33" s="99"/>
      <c r="AD33" s="99"/>
      <c r="AE33" s="98">
        <v>2</v>
      </c>
      <c r="AF33" s="99"/>
      <c r="AG33" s="99" t="s">
        <v>66</v>
      </c>
      <c r="AH33" s="99"/>
      <c r="AI33" s="98">
        <v>2</v>
      </c>
      <c r="AJ33" s="99"/>
      <c r="AK33" s="99" t="s">
        <v>66</v>
      </c>
      <c r="AL33" s="99"/>
      <c r="AM33" s="100" t="s">
        <v>67</v>
      </c>
      <c r="AN33" s="101" t="s">
        <v>85</v>
      </c>
      <c r="AO33" s="74" t="str">
        <f t="shared" si="1"/>
        <v/>
      </c>
      <c r="AP33" s="102" t="s">
        <v>18</v>
      </c>
      <c r="AQ33" s="74"/>
      <c r="AR33" s="74"/>
      <c r="AS33" s="74"/>
    </row>
    <row r="34" spans="2:45" ht="15.75" customHeight="1" x14ac:dyDescent="0.25">
      <c r="C34" s="72"/>
      <c r="O34" s="107" t="s">
        <v>45</v>
      </c>
      <c r="W34" s="98">
        <v>2</v>
      </c>
      <c r="X34" s="99"/>
      <c r="Y34" s="99" t="s">
        <v>66</v>
      </c>
      <c r="Z34" s="99"/>
      <c r="AA34" s="98">
        <v>1</v>
      </c>
      <c r="AB34" s="99">
        <v>1</v>
      </c>
      <c r="AC34" s="99"/>
      <c r="AD34" s="99"/>
      <c r="AE34" s="98">
        <v>2</v>
      </c>
      <c r="AF34" s="99"/>
      <c r="AG34" s="99" t="s">
        <v>66</v>
      </c>
      <c r="AH34" s="99"/>
      <c r="AI34" s="98">
        <v>3</v>
      </c>
      <c r="AJ34" s="99"/>
      <c r="AK34" s="99"/>
      <c r="AL34" s="99" t="s">
        <v>66</v>
      </c>
      <c r="AM34" s="103" t="s">
        <v>69</v>
      </c>
      <c r="AN34" s="101" t="s">
        <v>73</v>
      </c>
      <c r="AO34" s="74" t="str">
        <f t="shared" si="1"/>
        <v/>
      </c>
      <c r="AP34" s="102" t="s">
        <v>18</v>
      </c>
      <c r="AQ34" s="74"/>
      <c r="AR34" s="74"/>
      <c r="AS34" s="74"/>
    </row>
    <row r="35" spans="2:45" ht="15.75" customHeight="1" x14ac:dyDescent="0.25">
      <c r="B35" s="54" t="s">
        <v>131</v>
      </c>
      <c r="C35" s="72">
        <f>Report!I60</f>
        <v>0</v>
      </c>
      <c r="O35" s="107" t="s">
        <v>46</v>
      </c>
      <c r="W35" s="98">
        <v>2</v>
      </c>
      <c r="X35" s="99"/>
      <c r="Y35" s="99" t="s">
        <v>66</v>
      </c>
      <c r="Z35" s="99"/>
      <c r="AA35" s="98">
        <v>1</v>
      </c>
      <c r="AB35" s="99">
        <v>1</v>
      </c>
      <c r="AC35" s="99"/>
      <c r="AD35" s="99"/>
      <c r="AE35" s="98">
        <v>3</v>
      </c>
      <c r="AF35" s="99"/>
      <c r="AG35" s="99"/>
      <c r="AH35" s="99" t="s">
        <v>66</v>
      </c>
      <c r="AI35" s="98">
        <v>1</v>
      </c>
      <c r="AJ35" s="99" t="s">
        <v>66</v>
      </c>
      <c r="AK35" s="99"/>
      <c r="AL35" s="99"/>
      <c r="AM35" s="103" t="s">
        <v>69</v>
      </c>
      <c r="AN35" s="101" t="s">
        <v>73</v>
      </c>
      <c r="AO35" s="74" t="str">
        <f t="shared" si="1"/>
        <v/>
      </c>
      <c r="AP35" s="102" t="s">
        <v>18</v>
      </c>
      <c r="AQ35" s="74"/>
      <c r="AR35" s="74"/>
      <c r="AS35" s="74"/>
    </row>
    <row r="36" spans="2:45" ht="15.75" customHeight="1" x14ac:dyDescent="0.25">
      <c r="C36" s="72"/>
      <c r="O36" s="107" t="s">
        <v>47</v>
      </c>
      <c r="W36" s="98">
        <v>2</v>
      </c>
      <c r="X36" s="99"/>
      <c r="Y36" s="99" t="s">
        <v>66</v>
      </c>
      <c r="Z36" s="99"/>
      <c r="AA36" s="98">
        <v>1</v>
      </c>
      <c r="AB36" s="99">
        <v>1</v>
      </c>
      <c r="AC36" s="99"/>
      <c r="AD36" s="99"/>
      <c r="AE36" s="98">
        <v>3</v>
      </c>
      <c r="AF36" s="99"/>
      <c r="AG36" s="99"/>
      <c r="AH36" s="99" t="s">
        <v>66</v>
      </c>
      <c r="AI36" s="98">
        <v>2</v>
      </c>
      <c r="AJ36" s="99"/>
      <c r="AK36" s="99" t="s">
        <v>66</v>
      </c>
      <c r="AL36" s="99"/>
      <c r="AM36" s="103" t="s">
        <v>69</v>
      </c>
      <c r="AN36" s="101" t="s">
        <v>73</v>
      </c>
      <c r="AO36" s="74" t="str">
        <f t="shared" si="1"/>
        <v/>
      </c>
      <c r="AP36" s="102" t="s">
        <v>18</v>
      </c>
      <c r="AQ36" s="74"/>
      <c r="AR36" s="74"/>
      <c r="AS36" s="74"/>
    </row>
    <row r="37" spans="2:45" ht="15.75" customHeight="1" x14ac:dyDescent="0.25">
      <c r="B37" s="54" t="s">
        <v>132</v>
      </c>
      <c r="C37" s="72">
        <f>Report!J60</f>
        <v>0</v>
      </c>
      <c r="W37" s="98">
        <v>2</v>
      </c>
      <c r="X37" s="99"/>
      <c r="Y37" s="99" t="s">
        <v>66</v>
      </c>
      <c r="Z37" s="99"/>
      <c r="AA37" s="98">
        <v>1</v>
      </c>
      <c r="AB37" s="99">
        <v>1</v>
      </c>
      <c r="AC37" s="99" t="s">
        <v>68</v>
      </c>
      <c r="AD37" s="99" t="s">
        <v>68</v>
      </c>
      <c r="AE37" s="98">
        <v>3</v>
      </c>
      <c r="AF37" s="99" t="s">
        <v>68</v>
      </c>
      <c r="AG37" s="99"/>
      <c r="AH37" s="99" t="s">
        <v>66</v>
      </c>
      <c r="AI37" s="98">
        <v>3</v>
      </c>
      <c r="AJ37" s="99" t="s">
        <v>68</v>
      </c>
      <c r="AK37" s="99" t="s">
        <v>68</v>
      </c>
      <c r="AL37" s="99" t="s">
        <v>66</v>
      </c>
      <c r="AM37" s="100" t="s">
        <v>67</v>
      </c>
      <c r="AN37" s="101" t="s">
        <v>85</v>
      </c>
      <c r="AO37" s="74" t="str">
        <f t="shared" si="1"/>
        <v/>
      </c>
      <c r="AP37" s="106" t="str">
        <f>IF(AO28="",IF(AO29="",IF(AO30="",IF(AO31="",IF(AO32="",IF(AO33="",IF(AO34="",IF(AO35="",IF(AO36="",IF(AO37="","",AO37),AO36),AO35),AO34),AO33),AO32),AO31),AO30),AO29),AO28)</f>
        <v/>
      </c>
      <c r="AQ37" s="74"/>
      <c r="AR37" s="74"/>
      <c r="AS37" s="74"/>
    </row>
    <row r="38" spans="2:45" ht="15.75" customHeight="1" x14ac:dyDescent="0.25">
      <c r="C38" s="72"/>
      <c r="L38" s="63" t="s">
        <v>18</v>
      </c>
      <c r="O38" s="54" t="s">
        <v>170</v>
      </c>
      <c r="W38" s="98">
        <v>2</v>
      </c>
      <c r="X38" s="99"/>
      <c r="Y38" s="99" t="s">
        <v>66</v>
      </c>
      <c r="Z38" s="99"/>
      <c r="AA38" s="98">
        <v>2</v>
      </c>
      <c r="AB38" s="99">
        <v>2</v>
      </c>
      <c r="AC38" s="99" t="s">
        <v>66</v>
      </c>
      <c r="AD38" s="99"/>
      <c r="AE38" s="98">
        <v>1</v>
      </c>
      <c r="AF38" s="99" t="s">
        <v>66</v>
      </c>
      <c r="AG38" s="99"/>
      <c r="AH38" s="99"/>
      <c r="AI38" s="98">
        <v>1</v>
      </c>
      <c r="AJ38" s="99" t="s">
        <v>66</v>
      </c>
      <c r="AK38" s="99"/>
      <c r="AL38" s="99"/>
      <c r="AM38" s="104" t="s">
        <v>70</v>
      </c>
      <c r="AN38" s="101" t="s">
        <v>92</v>
      </c>
      <c r="AO38" s="74" t="str">
        <f t="shared" si="1"/>
        <v/>
      </c>
      <c r="AP38" s="102" t="s">
        <v>18</v>
      </c>
      <c r="AQ38" s="74"/>
      <c r="AR38" s="74"/>
      <c r="AS38" s="74"/>
    </row>
    <row r="39" spans="2:45" ht="15.75" customHeight="1" thickBot="1" x14ac:dyDescent="0.3">
      <c r="B39" s="54" t="s">
        <v>133</v>
      </c>
      <c r="C39" s="72">
        <f>Report!M60</f>
        <v>0</v>
      </c>
      <c r="H39" s="119"/>
      <c r="I39" s="119"/>
      <c r="J39" s="119"/>
      <c r="K39" s="119"/>
      <c r="L39" s="119"/>
      <c r="M39" s="119"/>
      <c r="N39" s="119"/>
      <c r="O39" s="119"/>
      <c r="P39" s="119"/>
      <c r="Q39" s="119"/>
      <c r="R39" s="119"/>
      <c r="S39" s="119"/>
      <c r="T39" s="119"/>
      <c r="U39" s="119"/>
      <c r="V39" s="120"/>
      <c r="W39" s="98">
        <v>2</v>
      </c>
      <c r="X39" s="99"/>
      <c r="Y39" s="99" t="s">
        <v>66</v>
      </c>
      <c r="Z39" s="99"/>
      <c r="AA39" s="98">
        <v>2</v>
      </c>
      <c r="AB39" s="99">
        <v>2</v>
      </c>
      <c r="AC39" s="99" t="s">
        <v>66</v>
      </c>
      <c r="AD39" s="99"/>
      <c r="AE39" s="98">
        <v>1</v>
      </c>
      <c r="AF39" s="99" t="s">
        <v>66</v>
      </c>
      <c r="AG39" s="99"/>
      <c r="AH39" s="99"/>
      <c r="AI39" s="98">
        <v>2</v>
      </c>
      <c r="AJ39" s="99"/>
      <c r="AK39" s="99" t="s">
        <v>66</v>
      </c>
      <c r="AL39" s="99"/>
      <c r="AM39" s="103" t="s">
        <v>69</v>
      </c>
      <c r="AN39" s="101" t="s">
        <v>73</v>
      </c>
      <c r="AO39" s="74" t="str">
        <f t="shared" si="1"/>
        <v/>
      </c>
      <c r="AP39" s="102" t="s">
        <v>18</v>
      </c>
      <c r="AQ39" s="74"/>
      <c r="AR39" s="74"/>
      <c r="AS39" s="74"/>
    </row>
    <row r="40" spans="2:45" ht="15.75" customHeight="1" thickTop="1" x14ac:dyDescent="0.25">
      <c r="C40" s="72"/>
      <c r="H40" s="121"/>
      <c r="I40" s="121"/>
      <c r="J40" s="121"/>
      <c r="K40" s="121"/>
      <c r="L40" s="121"/>
      <c r="M40" s="121"/>
      <c r="N40" s="121"/>
      <c r="O40" s="121"/>
      <c r="P40" s="121"/>
      <c r="Q40" s="121"/>
      <c r="R40" s="121"/>
      <c r="S40" s="121"/>
      <c r="T40" s="121"/>
      <c r="U40" s="121"/>
      <c r="V40" s="122"/>
      <c r="W40" s="98">
        <v>2</v>
      </c>
      <c r="X40" s="99"/>
      <c r="Y40" s="99" t="s">
        <v>66</v>
      </c>
      <c r="Z40" s="99"/>
      <c r="AA40" s="98">
        <v>2</v>
      </c>
      <c r="AB40" s="99">
        <v>2</v>
      </c>
      <c r="AC40" s="99" t="s">
        <v>66</v>
      </c>
      <c r="AD40" s="99"/>
      <c r="AE40" s="98">
        <v>1</v>
      </c>
      <c r="AF40" s="99" t="s">
        <v>66</v>
      </c>
      <c r="AG40" s="99"/>
      <c r="AH40" s="99"/>
      <c r="AI40" s="98">
        <v>3</v>
      </c>
      <c r="AJ40" s="99"/>
      <c r="AK40" s="99"/>
      <c r="AL40" s="99" t="s">
        <v>66</v>
      </c>
      <c r="AM40" s="103" t="s">
        <v>69</v>
      </c>
      <c r="AN40" s="101" t="s">
        <v>73</v>
      </c>
      <c r="AO40" s="74" t="str">
        <f t="shared" si="1"/>
        <v/>
      </c>
      <c r="AP40" s="102" t="s">
        <v>18</v>
      </c>
      <c r="AQ40" s="74"/>
      <c r="AR40" s="74"/>
      <c r="AS40" s="74"/>
    </row>
    <row r="41" spans="2:45" ht="15.75" customHeight="1" x14ac:dyDescent="0.25">
      <c r="B41" s="54" t="s">
        <v>134</v>
      </c>
      <c r="C41" s="72">
        <f>Report!F63</f>
        <v>0</v>
      </c>
      <c r="H41" s="70" t="s">
        <v>100</v>
      </c>
      <c r="I41" s="69">
        <f>IF(D8=2,IF(I43=1,H45,I43),1)</f>
        <v>1</v>
      </c>
      <c r="K41" s="63" t="s">
        <v>18</v>
      </c>
      <c r="M41" s="76" t="str">
        <f>IF(M43=1,IF(M58=1,O60,M58),O43)</f>
        <v>Because the bridge appears to be controlled by Pressure/Weir Flow equations more information will be need to assess your project. Contact IDNR Water Engineering Services Section to discuss your project specifically. Contact information can be found on the division website or at the following link http://www.in.gov/dnr/water/5736.htm.</v>
      </c>
      <c r="O41" s="63" t="s">
        <v>18</v>
      </c>
      <c r="W41" s="98">
        <v>2</v>
      </c>
      <c r="X41" s="99"/>
      <c r="Y41" s="99" t="s">
        <v>66</v>
      </c>
      <c r="Z41" s="99"/>
      <c r="AA41" s="98">
        <v>2</v>
      </c>
      <c r="AB41" s="99">
        <v>2</v>
      </c>
      <c r="AC41" s="99" t="s">
        <v>66</v>
      </c>
      <c r="AD41" s="99"/>
      <c r="AE41" s="98">
        <v>2</v>
      </c>
      <c r="AF41" s="99"/>
      <c r="AG41" s="99" t="s">
        <v>66</v>
      </c>
      <c r="AH41" s="99"/>
      <c r="AI41" s="98">
        <v>1</v>
      </c>
      <c r="AJ41" s="99" t="s">
        <v>66</v>
      </c>
      <c r="AK41" s="99"/>
      <c r="AL41" s="99"/>
      <c r="AM41" s="104" t="s">
        <v>72</v>
      </c>
      <c r="AN41" s="101" t="s">
        <v>74</v>
      </c>
      <c r="AO41" s="74" t="str">
        <f t="shared" si="1"/>
        <v/>
      </c>
      <c r="AP41" s="102" t="s">
        <v>18</v>
      </c>
      <c r="AQ41" s="74"/>
      <c r="AR41" s="74"/>
      <c r="AS41" s="74"/>
    </row>
    <row r="42" spans="2:45" ht="15.75" customHeight="1" x14ac:dyDescent="0.25">
      <c r="C42" s="72"/>
      <c r="H42" s="70"/>
      <c r="I42" s="66"/>
      <c r="W42" s="98">
        <v>2</v>
      </c>
      <c r="X42" s="99"/>
      <c r="Y42" s="99" t="s">
        <v>66</v>
      </c>
      <c r="Z42" s="99"/>
      <c r="AA42" s="98">
        <v>2</v>
      </c>
      <c r="AB42" s="99">
        <v>2</v>
      </c>
      <c r="AC42" s="99" t="s">
        <v>66</v>
      </c>
      <c r="AD42" s="99"/>
      <c r="AE42" s="98">
        <v>2</v>
      </c>
      <c r="AF42" s="99"/>
      <c r="AG42" s="99" t="s">
        <v>66</v>
      </c>
      <c r="AH42" s="99"/>
      <c r="AI42" s="98">
        <v>2</v>
      </c>
      <c r="AJ42" s="99"/>
      <c r="AK42" s="99" t="s">
        <v>66</v>
      </c>
      <c r="AL42" s="99"/>
      <c r="AM42" s="100" t="s">
        <v>67</v>
      </c>
      <c r="AN42" s="101" t="s">
        <v>77</v>
      </c>
      <c r="AO42" s="74" t="str">
        <f t="shared" si="1"/>
        <v/>
      </c>
      <c r="AP42" s="102" t="s">
        <v>18</v>
      </c>
      <c r="AQ42" s="74"/>
      <c r="AR42" s="74"/>
      <c r="AS42" s="74"/>
    </row>
    <row r="43" spans="2:45" ht="15.75" customHeight="1" x14ac:dyDescent="0.25">
      <c r="B43" s="54" t="s">
        <v>135</v>
      </c>
      <c r="C43" s="72">
        <f>Report!I63</f>
        <v>0</v>
      </c>
      <c r="H43" s="70"/>
      <c r="I43" s="62">
        <f>IF(M43=1,1,"See Results")</f>
        <v>1</v>
      </c>
      <c r="M43" s="118">
        <f>IF(C13&lt;=12,1,O43)</f>
        <v>1</v>
      </c>
      <c r="O43" s="54" t="s">
        <v>214</v>
      </c>
      <c r="W43" s="98">
        <v>2</v>
      </c>
      <c r="X43" s="99"/>
      <c r="Y43" s="99" t="s">
        <v>66</v>
      </c>
      <c r="Z43" s="99"/>
      <c r="AA43" s="98">
        <v>2</v>
      </c>
      <c r="AB43" s="99">
        <v>2</v>
      </c>
      <c r="AC43" s="99" t="s">
        <v>66</v>
      </c>
      <c r="AD43" s="99"/>
      <c r="AE43" s="98">
        <v>2</v>
      </c>
      <c r="AF43" s="99"/>
      <c r="AG43" s="99" t="s">
        <v>66</v>
      </c>
      <c r="AH43" s="99"/>
      <c r="AI43" s="98">
        <v>3</v>
      </c>
      <c r="AJ43" s="99"/>
      <c r="AK43" s="99"/>
      <c r="AL43" s="99" t="s">
        <v>66</v>
      </c>
      <c r="AM43" s="103" t="s">
        <v>69</v>
      </c>
      <c r="AN43" s="101" t="s">
        <v>73</v>
      </c>
      <c r="AO43" s="74" t="str">
        <f t="shared" si="1"/>
        <v/>
      </c>
      <c r="AP43" s="102" t="s">
        <v>18</v>
      </c>
      <c r="AQ43" s="74"/>
      <c r="AR43" s="74"/>
      <c r="AS43" s="74"/>
    </row>
    <row r="44" spans="2:45" ht="15.75" customHeight="1" x14ac:dyDescent="0.25">
      <c r="C44" s="72"/>
      <c r="H44" s="70"/>
      <c r="I44" s="66"/>
      <c r="W44" s="98">
        <v>2</v>
      </c>
      <c r="X44" s="99"/>
      <c r="Y44" s="99" t="s">
        <v>66</v>
      </c>
      <c r="Z44" s="99"/>
      <c r="AA44" s="98">
        <v>2</v>
      </c>
      <c r="AB44" s="99">
        <v>2</v>
      </c>
      <c r="AC44" s="99" t="s">
        <v>66</v>
      </c>
      <c r="AD44" s="99" t="s">
        <v>68</v>
      </c>
      <c r="AE44" s="98">
        <v>3</v>
      </c>
      <c r="AF44" s="99"/>
      <c r="AG44" s="99"/>
      <c r="AH44" s="99" t="s">
        <v>66</v>
      </c>
      <c r="AI44" s="98">
        <v>1</v>
      </c>
      <c r="AJ44" s="99" t="s">
        <v>66</v>
      </c>
      <c r="AK44" s="99"/>
      <c r="AL44" s="99"/>
      <c r="AM44" s="100" t="s">
        <v>67</v>
      </c>
      <c r="AN44" s="101" t="s">
        <v>86</v>
      </c>
      <c r="AO44" s="74" t="str">
        <f t="shared" si="1"/>
        <v/>
      </c>
      <c r="AP44" s="102" t="s">
        <v>18</v>
      </c>
      <c r="AQ44" s="74"/>
      <c r="AR44" s="74"/>
      <c r="AS44" s="74"/>
    </row>
    <row r="45" spans="2:45" ht="15.75" customHeight="1" x14ac:dyDescent="0.25">
      <c r="B45" s="54" t="s">
        <v>136</v>
      </c>
      <c r="C45" s="72">
        <f>Report!J63</f>
        <v>0</v>
      </c>
      <c r="H45" s="73" t="str">
        <f>IF(I45=1,IF(I47=1,IF(I49=1,IF(I51=1,IF(I53=1,I58,I53),I51),I49),I47),I45)</f>
        <v>Record the BFE and datum at Cross Section 3 (located a short distance upstream from the bridge; commonly placed at the upstream toe of the road embankment) and the source of the BFE by completing the blocks labeled "BFE at UPSTREAM toe of road fill" in appropriate chart.  Note: For information about bridge cross section locations, refer to General Guidelines for the Hydrologic-Hydraulic Assessment of Floodplains in Indiana, Figure 8-1, at www.in.gov/dnr/water.</v>
      </c>
      <c r="I45" s="62" t="str">
        <f>IF(C59=0,O45,1)</f>
        <v>Record the BFE and datum at Cross Section 3 (located a short distance upstream from the bridge; commonly placed at the upstream toe of the road embankment) and the source of the BFE by completing the blocks labeled "BFE at UPSTREAM toe of road fill" in appropriate chart.  Note: For information about bridge cross section locations, refer to General Guidelines for the Hydrologic-Hydraulic Assessment of Floodplains in Indiana, Figure 8-1, at www.in.gov/dnr/water.</v>
      </c>
      <c r="K45" s="63" t="s">
        <v>18</v>
      </c>
      <c r="O45" s="54" t="s">
        <v>40</v>
      </c>
      <c r="W45" s="98">
        <v>2</v>
      </c>
      <c r="X45" s="99"/>
      <c r="Y45" s="99" t="s">
        <v>66</v>
      </c>
      <c r="Z45" s="99"/>
      <c r="AA45" s="98">
        <v>2</v>
      </c>
      <c r="AB45" s="99">
        <v>2</v>
      </c>
      <c r="AC45" s="99" t="s">
        <v>66</v>
      </c>
      <c r="AD45" s="99" t="s">
        <v>68</v>
      </c>
      <c r="AE45" s="98">
        <v>3</v>
      </c>
      <c r="AF45" s="99"/>
      <c r="AG45" s="99" t="s">
        <v>68</v>
      </c>
      <c r="AH45" s="99" t="s">
        <v>66</v>
      </c>
      <c r="AI45" s="98">
        <v>2</v>
      </c>
      <c r="AJ45" s="99"/>
      <c r="AK45" s="99" t="s">
        <v>66</v>
      </c>
      <c r="AL45" s="99"/>
      <c r="AM45" s="100" t="s">
        <v>67</v>
      </c>
      <c r="AN45" s="101" t="s">
        <v>86</v>
      </c>
      <c r="AO45" s="74" t="str">
        <f t="shared" si="1"/>
        <v/>
      </c>
      <c r="AP45" s="102" t="s">
        <v>18</v>
      </c>
      <c r="AQ45" s="74"/>
      <c r="AR45" s="74"/>
      <c r="AS45" s="74"/>
    </row>
    <row r="46" spans="2:45" ht="15.75" customHeight="1" x14ac:dyDescent="0.25">
      <c r="C46" s="72"/>
      <c r="W46" s="98">
        <v>2</v>
      </c>
      <c r="X46" s="99"/>
      <c r="Y46" s="99" t="s">
        <v>66</v>
      </c>
      <c r="Z46" s="99"/>
      <c r="AA46" s="98">
        <v>2</v>
      </c>
      <c r="AB46" s="99">
        <v>2</v>
      </c>
      <c r="AC46" s="99" t="s">
        <v>66</v>
      </c>
      <c r="AD46" s="99" t="s">
        <v>68</v>
      </c>
      <c r="AE46" s="98">
        <v>3</v>
      </c>
      <c r="AF46" s="99"/>
      <c r="AG46" s="99"/>
      <c r="AH46" s="99" t="s">
        <v>66</v>
      </c>
      <c r="AI46" s="98">
        <v>3</v>
      </c>
      <c r="AJ46" s="99"/>
      <c r="AK46" s="99"/>
      <c r="AL46" s="99" t="s">
        <v>66</v>
      </c>
      <c r="AM46" s="100" t="s">
        <v>67</v>
      </c>
      <c r="AN46" s="101" t="s">
        <v>86</v>
      </c>
      <c r="AO46" s="74" t="str">
        <f t="shared" si="1"/>
        <v/>
      </c>
      <c r="AP46" s="102" t="s">
        <v>18</v>
      </c>
      <c r="AQ46" s="74"/>
      <c r="AR46" s="74"/>
      <c r="AS46" s="74"/>
    </row>
    <row r="47" spans="2:45" ht="15.75" customHeight="1" x14ac:dyDescent="0.25">
      <c r="B47" s="54" t="s">
        <v>137</v>
      </c>
      <c r="C47" s="72">
        <f>Report!M63</f>
        <v>0</v>
      </c>
      <c r="I47" s="62" t="str">
        <f>IF(C61=0,O47,1)</f>
        <v>A datum is required for the Base Flood Elevation.  The project can not be assessed until a datum is reported.</v>
      </c>
      <c r="K47" s="63" t="s">
        <v>18</v>
      </c>
      <c r="O47" s="54" t="s">
        <v>160</v>
      </c>
      <c r="W47" s="98">
        <v>2</v>
      </c>
      <c r="X47" s="99"/>
      <c r="Y47" s="99" t="s">
        <v>66</v>
      </c>
      <c r="Z47" s="99"/>
      <c r="AA47" s="98">
        <v>3</v>
      </c>
      <c r="AB47" s="99">
        <v>3</v>
      </c>
      <c r="AC47" s="99" t="s">
        <v>68</v>
      </c>
      <c r="AD47" s="99" t="s">
        <v>66</v>
      </c>
      <c r="AE47" s="98">
        <v>1</v>
      </c>
      <c r="AF47" s="99" t="s">
        <v>66</v>
      </c>
      <c r="AG47" s="99"/>
      <c r="AH47" s="99"/>
      <c r="AI47" s="98">
        <v>1</v>
      </c>
      <c r="AJ47" s="99" t="s">
        <v>66</v>
      </c>
      <c r="AK47" s="99"/>
      <c r="AL47" s="99"/>
      <c r="AM47" s="104" t="s">
        <v>70</v>
      </c>
      <c r="AN47" s="101" t="s">
        <v>91</v>
      </c>
      <c r="AO47" s="74" t="str">
        <f t="shared" si="1"/>
        <v/>
      </c>
      <c r="AP47" s="106" t="str">
        <f>IF(AO38="",IF(AO39="",IF(AO40="",IF(AO41="",IF(AO42="",IF(AO43="",IF(AO44="",IF(AO45="",IF(AO46="",IF(AO47="","",AO47),AO46),AO45),AO44),AO43),AO42),AO41),AO40),AO39),AO38)</f>
        <v/>
      </c>
      <c r="AQ47" s="74"/>
      <c r="AR47" s="74"/>
      <c r="AS47" s="74"/>
    </row>
    <row r="48" spans="2:45" ht="15.75" customHeight="1" x14ac:dyDescent="0.25">
      <c r="C48" s="72"/>
      <c r="W48" s="98">
        <v>2</v>
      </c>
      <c r="X48" s="99"/>
      <c r="Y48" s="99" t="s">
        <v>66</v>
      </c>
      <c r="Z48" s="99"/>
      <c r="AA48" s="98">
        <v>3</v>
      </c>
      <c r="AB48" s="99">
        <v>3</v>
      </c>
      <c r="AC48" s="99"/>
      <c r="AD48" s="99" t="s">
        <v>66</v>
      </c>
      <c r="AE48" s="98">
        <v>1</v>
      </c>
      <c r="AF48" s="99" t="s">
        <v>66</v>
      </c>
      <c r="AG48" s="99"/>
      <c r="AH48" s="99"/>
      <c r="AI48" s="98">
        <v>2</v>
      </c>
      <c r="AJ48" s="99"/>
      <c r="AK48" s="99" t="s">
        <v>66</v>
      </c>
      <c r="AL48" s="99"/>
      <c r="AM48" s="104" t="s">
        <v>70</v>
      </c>
      <c r="AN48" s="101" t="s">
        <v>91</v>
      </c>
      <c r="AO48" s="74" t="str">
        <f t="shared" si="1"/>
        <v/>
      </c>
      <c r="AP48" s="102" t="s">
        <v>18</v>
      </c>
      <c r="AQ48" s="74"/>
      <c r="AR48" s="74"/>
      <c r="AS48" s="74"/>
    </row>
    <row r="49" spans="2:45" ht="15.75" customHeight="1" x14ac:dyDescent="0.25">
      <c r="B49" s="54" t="s">
        <v>166</v>
      </c>
      <c r="C49" s="72">
        <f>Report!I81</f>
        <v>0</v>
      </c>
      <c r="I49" s="62">
        <f>IF(C43=C61,1,O49)</f>
        <v>1</v>
      </c>
      <c r="K49" s="63" t="s">
        <v>18</v>
      </c>
      <c r="O49" s="54" t="s">
        <v>161</v>
      </c>
      <c r="W49" s="98">
        <v>2</v>
      </c>
      <c r="X49" s="99"/>
      <c r="Y49" s="99" t="s">
        <v>66</v>
      </c>
      <c r="Z49" s="99"/>
      <c r="AA49" s="98">
        <v>3</v>
      </c>
      <c r="AB49" s="99">
        <v>3</v>
      </c>
      <c r="AC49" s="99"/>
      <c r="AD49" s="99" t="s">
        <v>66</v>
      </c>
      <c r="AE49" s="98">
        <v>1</v>
      </c>
      <c r="AF49" s="99" t="s">
        <v>66</v>
      </c>
      <c r="AG49" s="99"/>
      <c r="AH49" s="99"/>
      <c r="AI49" s="98">
        <v>3</v>
      </c>
      <c r="AJ49" s="99"/>
      <c r="AK49" s="99"/>
      <c r="AL49" s="99" t="s">
        <v>66</v>
      </c>
      <c r="AM49" s="104" t="s">
        <v>70</v>
      </c>
      <c r="AN49" s="101" t="s">
        <v>91</v>
      </c>
      <c r="AO49" s="74" t="str">
        <f t="shared" si="1"/>
        <v/>
      </c>
      <c r="AP49" s="102" t="s">
        <v>18</v>
      </c>
      <c r="AQ49" s="74"/>
      <c r="AR49" s="74"/>
      <c r="AS49" s="74"/>
    </row>
    <row r="50" spans="2:45" ht="15.75" customHeight="1" x14ac:dyDescent="0.25">
      <c r="C50" s="72"/>
      <c r="W50" s="98">
        <v>2</v>
      </c>
      <c r="X50" s="99"/>
      <c r="Y50" s="99" t="s">
        <v>66</v>
      </c>
      <c r="Z50" s="99"/>
      <c r="AA50" s="98">
        <v>3</v>
      </c>
      <c r="AB50" s="99">
        <v>3</v>
      </c>
      <c r="AC50" s="99"/>
      <c r="AD50" s="99" t="s">
        <v>66</v>
      </c>
      <c r="AE50" s="98">
        <v>2</v>
      </c>
      <c r="AF50" s="99"/>
      <c r="AG50" s="99" t="s">
        <v>66</v>
      </c>
      <c r="AH50" s="99"/>
      <c r="AI50" s="98">
        <v>1</v>
      </c>
      <c r="AJ50" s="99" t="s">
        <v>66</v>
      </c>
      <c r="AK50" s="99"/>
      <c r="AL50" s="99"/>
      <c r="AM50" s="104" t="s">
        <v>70</v>
      </c>
      <c r="AN50" s="101" t="s">
        <v>91</v>
      </c>
      <c r="AO50" s="74" t="str">
        <f t="shared" si="1"/>
        <v/>
      </c>
      <c r="AP50" s="102" t="s">
        <v>18</v>
      </c>
      <c r="AQ50" s="74"/>
      <c r="AR50" s="74"/>
      <c r="AS50" s="74"/>
    </row>
    <row r="51" spans="2:45" ht="15.75" customHeight="1" x14ac:dyDescent="0.25">
      <c r="B51" s="54" t="s">
        <v>167</v>
      </c>
      <c r="C51" s="72">
        <f>Report!L81</f>
        <v>0</v>
      </c>
      <c r="I51" s="62" t="str">
        <f>IF(D63=0,O51,1)</f>
        <v>Indicate the source of the BFE.</v>
      </c>
      <c r="O51" s="54" t="s">
        <v>27</v>
      </c>
      <c r="W51" s="98">
        <v>2</v>
      </c>
      <c r="X51" s="99"/>
      <c r="Y51" s="99" t="s">
        <v>66</v>
      </c>
      <c r="Z51" s="99"/>
      <c r="AA51" s="98">
        <v>3</v>
      </c>
      <c r="AB51" s="99">
        <v>3</v>
      </c>
      <c r="AC51" s="99" t="s">
        <v>68</v>
      </c>
      <c r="AD51" s="99" t="s">
        <v>66</v>
      </c>
      <c r="AE51" s="98">
        <v>2</v>
      </c>
      <c r="AF51" s="99"/>
      <c r="AG51" s="99" t="s">
        <v>66</v>
      </c>
      <c r="AH51" s="99" t="s">
        <v>68</v>
      </c>
      <c r="AI51" s="98">
        <v>2</v>
      </c>
      <c r="AJ51" s="99"/>
      <c r="AK51" s="99" t="s">
        <v>66</v>
      </c>
      <c r="AL51" s="99" t="s">
        <v>68</v>
      </c>
      <c r="AM51" s="104" t="s">
        <v>70</v>
      </c>
      <c r="AN51" s="101" t="s">
        <v>91</v>
      </c>
      <c r="AO51" s="74" t="str">
        <f t="shared" si="1"/>
        <v/>
      </c>
      <c r="AP51" s="102" t="s">
        <v>18</v>
      </c>
      <c r="AQ51" s="74"/>
      <c r="AR51" s="74"/>
      <c r="AS51" s="74"/>
    </row>
    <row r="52" spans="2:45" ht="15.75" customHeight="1" x14ac:dyDescent="0.25">
      <c r="C52" s="72"/>
      <c r="W52" s="98">
        <v>2</v>
      </c>
      <c r="X52" s="99"/>
      <c r="Y52" s="99" t="s">
        <v>66</v>
      </c>
      <c r="Z52" s="99"/>
      <c r="AA52" s="98">
        <v>3</v>
      </c>
      <c r="AB52" s="99">
        <v>3</v>
      </c>
      <c r="AC52" s="99" t="s">
        <v>68</v>
      </c>
      <c r="AD52" s="99" t="s">
        <v>66</v>
      </c>
      <c r="AE52" s="98">
        <v>2</v>
      </c>
      <c r="AF52" s="99" t="s">
        <v>68</v>
      </c>
      <c r="AG52" s="99" t="s">
        <v>66</v>
      </c>
      <c r="AH52" s="99"/>
      <c r="AI52" s="98">
        <v>3</v>
      </c>
      <c r="AJ52" s="99" t="s">
        <v>68</v>
      </c>
      <c r="AK52" s="99"/>
      <c r="AL52" s="99" t="s">
        <v>66</v>
      </c>
      <c r="AM52" s="104" t="s">
        <v>70</v>
      </c>
      <c r="AN52" s="101" t="s">
        <v>91</v>
      </c>
      <c r="AO52" s="74" t="str">
        <f t="shared" si="1"/>
        <v/>
      </c>
      <c r="AP52" s="102" t="s">
        <v>18</v>
      </c>
      <c r="AQ52" s="74"/>
      <c r="AR52" s="74"/>
      <c r="AS52" s="74"/>
    </row>
    <row r="53" spans="2:45" ht="15.75" customHeight="1" x14ac:dyDescent="0.25">
      <c r="B53" s="54" t="s">
        <v>168</v>
      </c>
      <c r="C53" s="72">
        <f>Report!M84</f>
        <v>0</v>
      </c>
      <c r="D53" s="252" t="str">
        <f>IF(C53="Yes",1,IF(C53="No",2,""))</f>
        <v/>
      </c>
      <c r="E53" s="54">
        <v>1</v>
      </c>
      <c r="F53" s="67" t="s">
        <v>4</v>
      </c>
      <c r="I53" s="62">
        <f>IF(C68=0,IF(D63=1,O53,IF(D63=2,O54,IF(D63=3,O55,IF(D63=4,O56,1)))),1)</f>
        <v>1</v>
      </c>
      <c r="O53" s="107" t="s">
        <v>48</v>
      </c>
      <c r="W53" s="98">
        <v>2</v>
      </c>
      <c r="X53" s="99"/>
      <c r="Y53" s="99" t="s">
        <v>66</v>
      </c>
      <c r="Z53" s="99"/>
      <c r="AA53" s="98">
        <v>3</v>
      </c>
      <c r="AB53" s="99">
        <v>3</v>
      </c>
      <c r="AC53" s="99"/>
      <c r="AD53" s="99" t="s">
        <v>66</v>
      </c>
      <c r="AE53" s="98">
        <v>3</v>
      </c>
      <c r="AF53" s="99"/>
      <c r="AG53" s="99"/>
      <c r="AH53" s="99" t="s">
        <v>66</v>
      </c>
      <c r="AI53" s="98">
        <v>1</v>
      </c>
      <c r="AJ53" s="99" t="s">
        <v>66</v>
      </c>
      <c r="AK53" s="99"/>
      <c r="AL53" s="99"/>
      <c r="AM53" s="103" t="s">
        <v>69</v>
      </c>
      <c r="AN53" s="101" t="s">
        <v>73</v>
      </c>
      <c r="AO53" s="74" t="str">
        <f t="shared" si="1"/>
        <v/>
      </c>
      <c r="AP53" s="102" t="s">
        <v>18</v>
      </c>
      <c r="AQ53" s="74"/>
      <c r="AR53" s="74"/>
      <c r="AS53" s="74"/>
    </row>
    <row r="54" spans="2:45" ht="15.75" customHeight="1" x14ac:dyDescent="0.25">
      <c r="C54" s="72"/>
      <c r="D54" s="253"/>
      <c r="E54" s="54">
        <v>2</v>
      </c>
      <c r="F54" s="67" t="s">
        <v>5</v>
      </c>
      <c r="O54" s="107" t="s">
        <v>45</v>
      </c>
      <c r="W54" s="98">
        <v>2</v>
      </c>
      <c r="X54" s="99"/>
      <c r="Y54" s="99" t="s">
        <v>66</v>
      </c>
      <c r="Z54" s="99"/>
      <c r="AA54" s="98">
        <v>3</v>
      </c>
      <c r="AB54" s="99">
        <v>3</v>
      </c>
      <c r="AC54" s="99"/>
      <c r="AD54" s="99" t="s">
        <v>66</v>
      </c>
      <c r="AE54" s="98">
        <v>3</v>
      </c>
      <c r="AF54" s="99"/>
      <c r="AG54" s="99"/>
      <c r="AH54" s="99" t="s">
        <v>66</v>
      </c>
      <c r="AI54" s="98">
        <v>2</v>
      </c>
      <c r="AJ54" s="99"/>
      <c r="AK54" s="99" t="s">
        <v>66</v>
      </c>
      <c r="AL54" s="99"/>
      <c r="AM54" s="103" t="s">
        <v>69</v>
      </c>
      <c r="AN54" s="101" t="s">
        <v>73</v>
      </c>
      <c r="AO54" s="74" t="str">
        <f t="shared" si="1"/>
        <v/>
      </c>
      <c r="AP54" s="102" t="s">
        <v>18</v>
      </c>
      <c r="AQ54" s="74"/>
      <c r="AR54" s="74"/>
      <c r="AS54" s="74"/>
    </row>
    <row r="55" spans="2:45" ht="15.75" customHeight="1" x14ac:dyDescent="0.25">
      <c r="C55" s="72"/>
      <c r="O55" s="107" t="s">
        <v>46</v>
      </c>
      <c r="W55" s="98">
        <v>2</v>
      </c>
      <c r="X55" s="99"/>
      <c r="Y55" s="99" t="s">
        <v>66</v>
      </c>
      <c r="Z55" s="99"/>
      <c r="AA55" s="98">
        <v>3</v>
      </c>
      <c r="AB55" s="99">
        <v>3</v>
      </c>
      <c r="AC55" s="99" t="s">
        <v>68</v>
      </c>
      <c r="AD55" s="99" t="s">
        <v>66</v>
      </c>
      <c r="AE55" s="98">
        <v>3</v>
      </c>
      <c r="AF55" s="99"/>
      <c r="AG55" s="99"/>
      <c r="AH55" s="99" t="s">
        <v>66</v>
      </c>
      <c r="AI55" s="98">
        <v>3</v>
      </c>
      <c r="AJ55" s="99"/>
      <c r="AK55" s="99"/>
      <c r="AL55" s="99" t="s">
        <v>66</v>
      </c>
      <c r="AM55" s="100" t="s">
        <v>67</v>
      </c>
      <c r="AN55" s="101" t="s">
        <v>87</v>
      </c>
      <c r="AO55" s="74" t="str">
        <f t="shared" si="1"/>
        <v/>
      </c>
      <c r="AP55" s="102" t="s">
        <v>18</v>
      </c>
      <c r="AQ55" s="74"/>
      <c r="AR55" s="74"/>
      <c r="AS55" s="74"/>
    </row>
    <row r="56" spans="2:45" ht="15.75" customHeight="1" x14ac:dyDescent="0.25">
      <c r="B56" s="54" t="s">
        <v>169</v>
      </c>
      <c r="C56" s="72">
        <f>Report!M86</f>
        <v>0</v>
      </c>
      <c r="D56" s="252" t="str">
        <f>IF(C56="Yes",1,IF(C56="No",2,""))</f>
        <v/>
      </c>
      <c r="E56" s="54">
        <v>1</v>
      </c>
      <c r="F56" s="67" t="s">
        <v>4</v>
      </c>
      <c r="O56" s="107" t="s">
        <v>47</v>
      </c>
      <c r="W56" s="98">
        <v>3</v>
      </c>
      <c r="X56" s="99"/>
      <c r="Y56" s="99"/>
      <c r="Z56" s="99" t="s">
        <v>66</v>
      </c>
      <c r="AA56" s="98">
        <v>1</v>
      </c>
      <c r="AB56" s="99">
        <v>1</v>
      </c>
      <c r="AC56" s="99"/>
      <c r="AD56" s="99"/>
      <c r="AE56" s="98">
        <v>1</v>
      </c>
      <c r="AF56" s="99" t="s">
        <v>66</v>
      </c>
      <c r="AG56" s="99"/>
      <c r="AH56" s="99"/>
      <c r="AI56" s="98">
        <v>1</v>
      </c>
      <c r="AJ56" s="99" t="s">
        <v>66</v>
      </c>
      <c r="AK56" s="99"/>
      <c r="AL56" s="99"/>
      <c r="AM56" s="100" t="s">
        <v>67</v>
      </c>
      <c r="AN56" s="101" t="s">
        <v>88</v>
      </c>
      <c r="AO56" s="74" t="str">
        <f t="shared" si="1"/>
        <v/>
      </c>
      <c r="AP56" s="102" t="s">
        <v>18</v>
      </c>
      <c r="AQ56" s="74"/>
      <c r="AR56" s="74"/>
      <c r="AS56" s="74"/>
    </row>
    <row r="57" spans="2:45" ht="15.75" customHeight="1" x14ac:dyDescent="0.25">
      <c r="C57" s="72"/>
      <c r="D57" s="253"/>
      <c r="E57" s="54">
        <v>2</v>
      </c>
      <c r="F57" s="67" t="s">
        <v>5</v>
      </c>
      <c r="W57" s="98">
        <v>3</v>
      </c>
      <c r="X57" s="99"/>
      <c r="Y57" s="99"/>
      <c r="Z57" s="99" t="s">
        <v>66</v>
      </c>
      <c r="AA57" s="98">
        <v>1</v>
      </c>
      <c r="AB57" s="99">
        <v>1</v>
      </c>
      <c r="AC57" s="99"/>
      <c r="AD57" s="99"/>
      <c r="AE57" s="98">
        <v>1</v>
      </c>
      <c r="AF57" s="99" t="s">
        <v>66</v>
      </c>
      <c r="AG57" s="99"/>
      <c r="AH57" s="99"/>
      <c r="AI57" s="98">
        <v>2</v>
      </c>
      <c r="AJ57" s="99"/>
      <c r="AK57" s="99" t="s">
        <v>66</v>
      </c>
      <c r="AL57" s="99"/>
      <c r="AM57" s="100" t="s">
        <v>67</v>
      </c>
      <c r="AN57" s="101" t="s">
        <v>88</v>
      </c>
      <c r="AO57" s="74" t="str">
        <f t="shared" si="1"/>
        <v/>
      </c>
      <c r="AP57" s="106" t="str">
        <f>IF(AO48="",IF(AO49="",IF(AO50="",IF(AO51="",IF(AO52="",IF(AO53="",IF(AO54="",IF(AO55="",IF(AO56="",IF(AO57="","",AO57),AO56),AO55),AO54),AO53),AO52),AO51),AO50),AO49),AO48)</f>
        <v/>
      </c>
      <c r="AQ57" s="74"/>
      <c r="AR57" s="74"/>
      <c r="AS57" s="74"/>
    </row>
    <row r="58" spans="2:45" ht="15.75" customHeight="1" x14ac:dyDescent="0.25">
      <c r="C58" s="72"/>
      <c r="I58" s="62" t="str">
        <f>"See Results"</f>
        <v>See Results</v>
      </c>
      <c r="M58" s="118" t="str">
        <f>IF(C59&gt;=C25,IF(C59&lt;=C33,O58,1),1)</f>
        <v>Because the bridge appears to be controlled by Pressure/Weir Flow equations more information will be need to assess your project. Contact IDNR Water Engineering Services Section to discuss your project specifically. Contact information can be found on the division website or at the following link http://www.in.gov/dnr/water/5736.htm.</v>
      </c>
      <c r="O58" s="54" t="s">
        <v>218</v>
      </c>
      <c r="W58" s="98">
        <v>3</v>
      </c>
      <c r="X58" s="99"/>
      <c r="Y58" s="99"/>
      <c r="Z58" s="99" t="s">
        <v>66</v>
      </c>
      <c r="AA58" s="98">
        <v>1</v>
      </c>
      <c r="AB58" s="99">
        <v>1</v>
      </c>
      <c r="AC58" s="99"/>
      <c r="AD58" s="99"/>
      <c r="AE58" s="98">
        <v>1</v>
      </c>
      <c r="AF58" s="99" t="s">
        <v>66</v>
      </c>
      <c r="AG58" s="99"/>
      <c r="AH58" s="99"/>
      <c r="AI58" s="98">
        <v>3</v>
      </c>
      <c r="AJ58" s="99"/>
      <c r="AK58" s="99"/>
      <c r="AL58" s="99" t="s">
        <v>66</v>
      </c>
      <c r="AM58" s="103" t="s">
        <v>69</v>
      </c>
      <c r="AN58" s="101" t="s">
        <v>73</v>
      </c>
      <c r="AO58" s="74" t="str">
        <f t="shared" si="1"/>
        <v/>
      </c>
      <c r="AP58" s="102" t="s">
        <v>18</v>
      </c>
      <c r="AQ58" s="74"/>
      <c r="AR58" s="74"/>
      <c r="AS58" s="74"/>
    </row>
    <row r="59" spans="2:45" ht="15.75" customHeight="1" x14ac:dyDescent="0.25">
      <c r="B59" s="54" t="s">
        <v>31</v>
      </c>
      <c r="C59" s="54">
        <f>Report!B90</f>
        <v>0</v>
      </c>
      <c r="W59" s="98">
        <v>3</v>
      </c>
      <c r="X59" s="99"/>
      <c r="Y59" s="99"/>
      <c r="Z59" s="99" t="s">
        <v>66</v>
      </c>
      <c r="AA59" s="98">
        <v>1</v>
      </c>
      <c r="AB59" s="99">
        <v>1</v>
      </c>
      <c r="AC59" s="99"/>
      <c r="AD59" s="99"/>
      <c r="AE59" s="98">
        <v>2</v>
      </c>
      <c r="AF59" s="99"/>
      <c r="AG59" s="99" t="s">
        <v>66</v>
      </c>
      <c r="AH59" s="99"/>
      <c r="AI59" s="98">
        <v>1</v>
      </c>
      <c r="AJ59" s="99" t="s">
        <v>66</v>
      </c>
      <c r="AK59" s="99"/>
      <c r="AL59" s="99"/>
      <c r="AM59" s="104" t="s">
        <v>70</v>
      </c>
      <c r="AN59" s="101" t="s">
        <v>90</v>
      </c>
      <c r="AO59" s="74" t="str">
        <f t="shared" si="1"/>
        <v/>
      </c>
      <c r="AP59" s="102" t="s">
        <v>18</v>
      </c>
      <c r="AQ59" s="74"/>
      <c r="AR59" s="74"/>
      <c r="AS59" s="74"/>
    </row>
    <row r="60" spans="2:45" ht="15.75" customHeight="1" x14ac:dyDescent="0.25">
      <c r="O60" s="54" t="s">
        <v>208</v>
      </c>
      <c r="W60" s="98">
        <v>3</v>
      </c>
      <c r="X60" s="99"/>
      <c r="Y60" s="99"/>
      <c r="Z60" s="99" t="s">
        <v>66</v>
      </c>
      <c r="AA60" s="98">
        <v>1</v>
      </c>
      <c r="AB60" s="99">
        <v>1</v>
      </c>
      <c r="AC60" s="99"/>
      <c r="AD60" s="99"/>
      <c r="AE60" s="98">
        <v>2</v>
      </c>
      <c r="AF60" s="99"/>
      <c r="AG60" s="99" t="s">
        <v>66</v>
      </c>
      <c r="AH60" s="99"/>
      <c r="AI60" s="98">
        <v>2</v>
      </c>
      <c r="AJ60" s="99"/>
      <c r="AK60" s="99" t="s">
        <v>66</v>
      </c>
      <c r="AL60" s="99"/>
      <c r="AM60" s="100" t="s">
        <v>67</v>
      </c>
      <c r="AN60" s="101" t="s">
        <v>88</v>
      </c>
      <c r="AO60" s="74" t="str">
        <f t="shared" si="1"/>
        <v/>
      </c>
      <c r="AP60" s="102" t="s">
        <v>18</v>
      </c>
      <c r="AQ60" s="74"/>
      <c r="AR60" s="74"/>
      <c r="AS60" s="74"/>
    </row>
    <row r="61" spans="2:45" ht="15.75" customHeight="1" thickBot="1" x14ac:dyDescent="0.3">
      <c r="B61" s="54" t="s">
        <v>158</v>
      </c>
      <c r="C61" s="72">
        <f>Report!E90</f>
        <v>0</v>
      </c>
      <c r="H61" s="119"/>
      <c r="I61" s="119"/>
      <c r="J61" s="119"/>
      <c r="K61" s="119"/>
      <c r="L61" s="119"/>
      <c r="M61" s="119"/>
      <c r="N61" s="119"/>
      <c r="O61" s="119"/>
      <c r="P61" s="119"/>
      <c r="Q61" s="119"/>
      <c r="R61" s="119"/>
      <c r="S61" s="119"/>
      <c r="T61" s="119"/>
      <c r="U61" s="119"/>
      <c r="V61" s="120"/>
      <c r="W61" s="98">
        <v>3</v>
      </c>
      <c r="X61" s="99"/>
      <c r="Y61" s="99"/>
      <c r="Z61" s="99" t="s">
        <v>66</v>
      </c>
      <c r="AA61" s="98">
        <v>1</v>
      </c>
      <c r="AB61" s="99">
        <v>1</v>
      </c>
      <c r="AC61" s="99"/>
      <c r="AD61" s="99"/>
      <c r="AE61" s="98">
        <v>2</v>
      </c>
      <c r="AF61" s="99"/>
      <c r="AG61" s="99" t="s">
        <v>66</v>
      </c>
      <c r="AH61" s="99"/>
      <c r="AI61" s="98">
        <v>3</v>
      </c>
      <c r="AJ61" s="99"/>
      <c r="AK61" s="99"/>
      <c r="AL61" s="99" t="s">
        <v>66</v>
      </c>
      <c r="AM61" s="103" t="s">
        <v>69</v>
      </c>
      <c r="AN61" s="101" t="s">
        <v>73</v>
      </c>
      <c r="AO61" s="74" t="str">
        <f t="shared" si="1"/>
        <v/>
      </c>
      <c r="AP61" s="102" t="s">
        <v>18</v>
      </c>
      <c r="AQ61" s="74"/>
      <c r="AR61" s="74"/>
      <c r="AS61" s="74"/>
    </row>
    <row r="62" spans="2:45" ht="15.75" customHeight="1" thickTop="1" x14ac:dyDescent="0.25">
      <c r="H62" s="121"/>
      <c r="I62" s="121"/>
      <c r="J62" s="121"/>
      <c r="K62" s="121"/>
      <c r="L62" s="121"/>
      <c r="M62" s="121"/>
      <c r="N62" s="121"/>
      <c r="O62" s="121"/>
      <c r="P62" s="121"/>
      <c r="Q62" s="121"/>
      <c r="R62" s="121"/>
      <c r="S62" s="121"/>
      <c r="T62" s="121"/>
      <c r="U62" s="121"/>
      <c r="V62" s="122"/>
      <c r="W62" s="98">
        <v>3</v>
      </c>
      <c r="X62" s="99"/>
      <c r="Y62" s="99"/>
      <c r="Z62" s="99" t="s">
        <v>66</v>
      </c>
      <c r="AA62" s="98">
        <v>1</v>
      </c>
      <c r="AB62" s="99">
        <v>1</v>
      </c>
      <c r="AC62" s="99"/>
      <c r="AD62" s="99"/>
      <c r="AE62" s="98">
        <v>3</v>
      </c>
      <c r="AF62" s="99"/>
      <c r="AG62" s="99"/>
      <c r="AH62" s="99" t="s">
        <v>66</v>
      </c>
      <c r="AI62" s="98">
        <v>1</v>
      </c>
      <c r="AJ62" s="99" t="s">
        <v>66</v>
      </c>
      <c r="AK62" s="99"/>
      <c r="AL62" s="99"/>
      <c r="AM62" s="103" t="s">
        <v>69</v>
      </c>
      <c r="AN62" s="101" t="s">
        <v>73</v>
      </c>
      <c r="AO62" s="74" t="str">
        <f t="shared" si="1"/>
        <v/>
      </c>
      <c r="AP62" s="102" t="s">
        <v>18</v>
      </c>
      <c r="AQ62" s="74"/>
      <c r="AR62" s="74"/>
      <c r="AS62" s="74"/>
    </row>
    <row r="63" spans="2:45" ht="15.75" customHeight="1" x14ac:dyDescent="0.25">
      <c r="B63" s="54" t="s">
        <v>159</v>
      </c>
      <c r="C63" s="261" t="str">
        <f>IF(Report!F90="","",Report!F90)</f>
        <v/>
      </c>
      <c r="D63" s="260">
        <f>IF(C63=F63,1,IF(C63=F64,2,IF(C63=F65,3,IF(C63=F66,4,0))))</f>
        <v>0</v>
      </c>
      <c r="E63" s="54">
        <v>1</v>
      </c>
      <c r="F63" s="109" t="s">
        <v>44</v>
      </c>
      <c r="H63" s="70" t="s">
        <v>175</v>
      </c>
      <c r="I63" s="69">
        <f>IF(D8=4,I65,1)</f>
        <v>1</v>
      </c>
      <c r="K63" s="63" t="s">
        <v>18</v>
      </c>
      <c r="M63" s="76" t="str">
        <f>IF(C21&lt;=C23,O67,O65)</f>
        <v>No effect on the base flood elevation is expected since the site is being returned to pre-eroded conditions.  Therefore, no further questions or computations on this worksheet are required.  If any further communication is needed to justify the project please attach additional comments or information to this worksheet.   Submit this worksheet, plans showing the pre-eroded cross sectional area, plans showing the proposed cross sectional area,  and minimum requirements with the permit application.</v>
      </c>
      <c r="W63" s="98">
        <v>3</v>
      </c>
      <c r="X63" s="99"/>
      <c r="Y63" s="99"/>
      <c r="Z63" s="99" t="s">
        <v>66</v>
      </c>
      <c r="AA63" s="98">
        <v>1</v>
      </c>
      <c r="AB63" s="99">
        <v>1</v>
      </c>
      <c r="AC63" s="99"/>
      <c r="AD63" s="99"/>
      <c r="AE63" s="98">
        <v>3</v>
      </c>
      <c r="AF63" s="99"/>
      <c r="AG63" s="99"/>
      <c r="AH63" s="99" t="s">
        <v>66</v>
      </c>
      <c r="AI63" s="98">
        <v>2</v>
      </c>
      <c r="AJ63" s="99"/>
      <c r="AK63" s="99" t="s">
        <v>66</v>
      </c>
      <c r="AL63" s="99"/>
      <c r="AM63" s="103" t="s">
        <v>69</v>
      </c>
      <c r="AN63" s="101" t="s">
        <v>73</v>
      </c>
      <c r="AO63" s="74" t="str">
        <f t="shared" si="1"/>
        <v/>
      </c>
      <c r="AP63" s="102" t="s">
        <v>18</v>
      </c>
      <c r="AQ63" s="74"/>
      <c r="AR63" s="74"/>
      <c r="AS63" s="74"/>
    </row>
    <row r="64" spans="2:45" ht="15.75" customHeight="1" x14ac:dyDescent="0.25">
      <c r="C64" s="261"/>
      <c r="D64" s="260"/>
      <c r="E64" s="54">
        <v>2</v>
      </c>
      <c r="F64" s="109" t="s">
        <v>12</v>
      </c>
      <c r="W64" s="98">
        <v>3</v>
      </c>
      <c r="X64" s="99"/>
      <c r="Y64" s="99"/>
      <c r="Z64" s="99" t="s">
        <v>66</v>
      </c>
      <c r="AA64" s="98">
        <v>1</v>
      </c>
      <c r="AB64" s="99">
        <v>1</v>
      </c>
      <c r="AC64" s="99" t="s">
        <v>68</v>
      </c>
      <c r="AD64" s="99" t="s">
        <v>68</v>
      </c>
      <c r="AE64" s="98">
        <v>3</v>
      </c>
      <c r="AF64" s="99" t="s">
        <v>68</v>
      </c>
      <c r="AG64" s="99"/>
      <c r="AH64" s="99" t="s">
        <v>66</v>
      </c>
      <c r="AI64" s="98">
        <v>3</v>
      </c>
      <c r="AJ64" s="99" t="s">
        <v>68</v>
      </c>
      <c r="AK64" s="99" t="s">
        <v>68</v>
      </c>
      <c r="AL64" s="99" t="s">
        <v>66</v>
      </c>
      <c r="AM64" s="100" t="s">
        <v>67</v>
      </c>
      <c r="AN64" s="101" t="s">
        <v>88</v>
      </c>
      <c r="AO64" s="74" t="str">
        <f t="shared" si="1"/>
        <v/>
      </c>
      <c r="AP64" s="102" t="s">
        <v>18</v>
      </c>
      <c r="AQ64" s="74"/>
      <c r="AR64" s="74"/>
      <c r="AS64" s="74"/>
    </row>
    <row r="65" spans="2:45" ht="15.75" customHeight="1" x14ac:dyDescent="0.25">
      <c r="C65" s="261"/>
      <c r="D65" s="260"/>
      <c r="E65" s="54">
        <v>3</v>
      </c>
      <c r="F65" s="109" t="s">
        <v>13</v>
      </c>
      <c r="I65" s="62" t="s">
        <v>163</v>
      </c>
      <c r="O65" s="116" t="s">
        <v>213</v>
      </c>
      <c r="W65" s="98">
        <v>3</v>
      </c>
      <c r="X65" s="99"/>
      <c r="Y65" s="99"/>
      <c r="Z65" s="99" t="s">
        <v>66</v>
      </c>
      <c r="AA65" s="98">
        <v>2</v>
      </c>
      <c r="AB65" s="99">
        <v>2</v>
      </c>
      <c r="AC65" s="99" t="s">
        <v>66</v>
      </c>
      <c r="AD65" s="99"/>
      <c r="AE65" s="98">
        <v>1</v>
      </c>
      <c r="AF65" s="99" t="s">
        <v>66</v>
      </c>
      <c r="AG65" s="99"/>
      <c r="AH65" s="99"/>
      <c r="AI65" s="98">
        <v>1</v>
      </c>
      <c r="AJ65" s="99" t="s">
        <v>66</v>
      </c>
      <c r="AK65" s="99"/>
      <c r="AL65" s="99"/>
      <c r="AM65" s="100" t="s">
        <v>67</v>
      </c>
      <c r="AN65" s="101" t="s">
        <v>89</v>
      </c>
      <c r="AO65" s="74" t="str">
        <f t="shared" si="1"/>
        <v/>
      </c>
      <c r="AP65" s="102" t="s">
        <v>18</v>
      </c>
      <c r="AQ65" s="74"/>
      <c r="AR65" s="74"/>
      <c r="AS65" s="74"/>
    </row>
    <row r="66" spans="2:45" ht="15.75" customHeight="1" x14ac:dyDescent="0.25">
      <c r="C66" s="261"/>
      <c r="D66" s="260"/>
      <c r="E66" s="54">
        <v>4</v>
      </c>
      <c r="F66" s="109" t="s">
        <v>14</v>
      </c>
      <c r="I66" s="66"/>
      <c r="O66" s="116"/>
      <c r="W66" s="98">
        <v>3</v>
      </c>
      <c r="X66" s="99"/>
      <c r="Y66" s="99"/>
      <c r="Z66" s="99" t="s">
        <v>66</v>
      </c>
      <c r="AA66" s="98">
        <v>2</v>
      </c>
      <c r="AB66" s="99">
        <v>2</v>
      </c>
      <c r="AC66" s="99" t="s">
        <v>66</v>
      </c>
      <c r="AD66" s="99"/>
      <c r="AE66" s="98">
        <v>1</v>
      </c>
      <c r="AF66" s="99" t="s">
        <v>66</v>
      </c>
      <c r="AG66" s="99"/>
      <c r="AH66" s="99"/>
      <c r="AI66" s="98">
        <v>2</v>
      </c>
      <c r="AJ66" s="99"/>
      <c r="AK66" s="99" t="s">
        <v>66</v>
      </c>
      <c r="AL66" s="99"/>
      <c r="AM66" s="100" t="s">
        <v>67</v>
      </c>
      <c r="AN66" s="101" t="s">
        <v>89</v>
      </c>
      <c r="AO66" s="74" t="str">
        <f t="shared" si="1"/>
        <v/>
      </c>
      <c r="AP66" s="102" t="s">
        <v>18</v>
      </c>
      <c r="AQ66" s="74"/>
      <c r="AR66" s="74"/>
      <c r="AS66" s="74"/>
    </row>
    <row r="67" spans="2:45" ht="15.75" customHeight="1" x14ac:dyDescent="0.25">
      <c r="L67" s="63" t="s">
        <v>18</v>
      </c>
      <c r="O67" s="54" t="s">
        <v>196</v>
      </c>
      <c r="W67" s="98">
        <v>3</v>
      </c>
      <c r="X67" s="99"/>
      <c r="Y67" s="99"/>
      <c r="Z67" s="99" t="s">
        <v>66</v>
      </c>
      <c r="AA67" s="98">
        <v>2</v>
      </c>
      <c r="AB67" s="99">
        <v>2</v>
      </c>
      <c r="AC67" s="99" t="s">
        <v>66</v>
      </c>
      <c r="AD67" s="99"/>
      <c r="AE67" s="98">
        <v>1</v>
      </c>
      <c r="AF67" s="99" t="s">
        <v>66</v>
      </c>
      <c r="AG67" s="99"/>
      <c r="AH67" s="99"/>
      <c r="AI67" s="98">
        <v>3</v>
      </c>
      <c r="AJ67" s="99"/>
      <c r="AK67" s="99"/>
      <c r="AL67" s="99" t="s">
        <v>66</v>
      </c>
      <c r="AM67" s="103" t="s">
        <v>69</v>
      </c>
      <c r="AN67" s="101" t="s">
        <v>73</v>
      </c>
      <c r="AO67" s="74" t="str">
        <f t="shared" si="1"/>
        <v/>
      </c>
      <c r="AP67" s="106" t="str">
        <f>IF(AO58="",IF(AO59="",IF(AO60="",IF(AO61="",IF(AO62="",IF(AO63="",IF(AO64="",IF(AO65="",IF(AO66="",IF(AO67="","",AO67),AO66),AO65),AO64),AO63),AO62),AO61),AO60),AO59),AO58)</f>
        <v/>
      </c>
      <c r="AQ67" s="74"/>
      <c r="AR67" s="74"/>
      <c r="AS67" s="74"/>
    </row>
    <row r="68" spans="2:45" ht="15.75" customHeight="1" thickBot="1" x14ac:dyDescent="0.3">
      <c r="B68" s="54" t="s">
        <v>162</v>
      </c>
      <c r="C68" s="110">
        <f>Report!K90</f>
        <v>0</v>
      </c>
      <c r="H68" s="119"/>
      <c r="I68" s="119"/>
      <c r="J68" s="119"/>
      <c r="K68" s="119"/>
      <c r="L68" s="119"/>
      <c r="M68" s="119"/>
      <c r="N68" s="119"/>
      <c r="O68" s="119"/>
      <c r="P68" s="119"/>
      <c r="Q68" s="119"/>
      <c r="R68" s="119"/>
      <c r="S68" s="119"/>
      <c r="T68" s="119"/>
      <c r="U68" s="119"/>
      <c r="V68" s="120"/>
      <c r="W68" s="98">
        <v>3</v>
      </c>
      <c r="X68" s="99"/>
      <c r="Y68" s="99"/>
      <c r="Z68" s="99" t="s">
        <v>66</v>
      </c>
      <c r="AA68" s="98">
        <v>2</v>
      </c>
      <c r="AB68" s="99">
        <v>2</v>
      </c>
      <c r="AC68" s="99" t="s">
        <v>66</v>
      </c>
      <c r="AD68" s="99"/>
      <c r="AE68" s="98">
        <v>2</v>
      </c>
      <c r="AF68" s="99"/>
      <c r="AG68" s="99" t="s">
        <v>66</v>
      </c>
      <c r="AH68" s="99"/>
      <c r="AI68" s="98">
        <v>1</v>
      </c>
      <c r="AJ68" s="99" t="s">
        <v>66</v>
      </c>
      <c r="AK68" s="99"/>
      <c r="AL68" s="99"/>
      <c r="AM68" s="104" t="s">
        <v>72</v>
      </c>
      <c r="AN68" s="101" t="s">
        <v>90</v>
      </c>
      <c r="AO68" s="74" t="str">
        <f t="shared" si="1"/>
        <v/>
      </c>
      <c r="AP68" s="102" t="s">
        <v>18</v>
      </c>
      <c r="AQ68" s="74"/>
      <c r="AR68" s="74"/>
      <c r="AS68" s="74"/>
    </row>
    <row r="69" spans="2:45" ht="15.75" customHeight="1" thickTop="1" x14ac:dyDescent="0.25">
      <c r="H69" s="121"/>
      <c r="I69" s="121"/>
      <c r="J69" s="121"/>
      <c r="K69" s="121"/>
      <c r="L69" s="121"/>
      <c r="M69" s="121"/>
      <c r="N69" s="121"/>
      <c r="O69" s="121"/>
      <c r="P69" s="121"/>
      <c r="Q69" s="121"/>
      <c r="R69" s="121"/>
      <c r="S69" s="121"/>
      <c r="T69" s="121"/>
      <c r="U69" s="121"/>
      <c r="V69" s="122"/>
      <c r="W69" s="98">
        <v>3</v>
      </c>
      <c r="X69" s="99"/>
      <c r="Y69" s="99"/>
      <c r="Z69" s="99" t="s">
        <v>66</v>
      </c>
      <c r="AA69" s="98">
        <v>2</v>
      </c>
      <c r="AB69" s="99">
        <v>2</v>
      </c>
      <c r="AC69" s="99" t="s">
        <v>66</v>
      </c>
      <c r="AD69" s="99"/>
      <c r="AE69" s="98">
        <v>2</v>
      </c>
      <c r="AF69" s="99"/>
      <c r="AG69" s="99" t="s">
        <v>66</v>
      </c>
      <c r="AH69" s="99"/>
      <c r="AI69" s="98">
        <v>2</v>
      </c>
      <c r="AJ69" s="99"/>
      <c r="AK69" s="99" t="s">
        <v>66</v>
      </c>
      <c r="AL69" s="99"/>
      <c r="AM69" s="100" t="s">
        <v>67</v>
      </c>
      <c r="AN69" s="101" t="s">
        <v>94</v>
      </c>
      <c r="AO69" s="74" t="str">
        <f t="shared" si="1"/>
        <v/>
      </c>
      <c r="AP69" s="102" t="s">
        <v>18</v>
      </c>
      <c r="AQ69" s="74"/>
      <c r="AR69" s="74"/>
      <c r="AS69" s="74"/>
    </row>
    <row r="70" spans="2:45" ht="15.75" customHeight="1" x14ac:dyDescent="0.25">
      <c r="H70" s="70" t="s">
        <v>99</v>
      </c>
      <c r="I70" s="69">
        <f>IF(D8=1,IF(H72=1,IF(H84=1,M70,H84),H72),1)</f>
        <v>1</v>
      </c>
      <c r="K70" s="63" t="s">
        <v>18</v>
      </c>
      <c r="L70" s="63" t="s">
        <v>18</v>
      </c>
      <c r="M70" s="76" t="str">
        <f>IF(M76=1,IF(M80=1,IF(M97=1,IF(M99=1,IF(M101=1,AP3,M101),M99),M97),M80),M76)</f>
        <v>Based on the results compiled in this worksheet no effect in the base flood elevation is expected since the Low Structure elevation and Minimum Top of Road elevation are not changing, no additional computations are required. If any furthur commmunication is needed to justify the project, please attach additional comments of information to this worksheet. Submit this worksheet and minimum requirements with the permit application.</v>
      </c>
      <c r="N70" s="76"/>
      <c r="W70" s="98">
        <v>3</v>
      </c>
      <c r="X70" s="99"/>
      <c r="Y70" s="99"/>
      <c r="Z70" s="99" t="s">
        <v>66</v>
      </c>
      <c r="AA70" s="98">
        <v>2</v>
      </c>
      <c r="AB70" s="99">
        <v>2</v>
      </c>
      <c r="AC70" s="99" t="s">
        <v>66</v>
      </c>
      <c r="AD70" s="99"/>
      <c r="AE70" s="98">
        <v>2</v>
      </c>
      <c r="AF70" s="99"/>
      <c r="AG70" s="99" t="s">
        <v>66</v>
      </c>
      <c r="AH70" s="99"/>
      <c r="AI70" s="98">
        <v>3</v>
      </c>
      <c r="AJ70" s="99"/>
      <c r="AK70" s="99"/>
      <c r="AL70" s="99" t="s">
        <v>66</v>
      </c>
      <c r="AM70" s="103" t="s">
        <v>69</v>
      </c>
      <c r="AN70" s="101" t="s">
        <v>73</v>
      </c>
      <c r="AO70" s="74" t="str">
        <f t="shared" si="1"/>
        <v/>
      </c>
      <c r="AP70" s="102" t="s">
        <v>18</v>
      </c>
      <c r="AQ70" s="74"/>
      <c r="AR70" s="74"/>
      <c r="AS70" s="74"/>
    </row>
    <row r="71" spans="2:45" ht="15.75" customHeight="1" x14ac:dyDescent="0.25">
      <c r="W71" s="98">
        <v>3</v>
      </c>
      <c r="X71" s="99"/>
      <c r="Y71" s="99"/>
      <c r="Z71" s="99" t="s">
        <v>66</v>
      </c>
      <c r="AA71" s="98">
        <v>2</v>
      </c>
      <c r="AB71" s="99">
        <v>2</v>
      </c>
      <c r="AC71" s="99" t="s">
        <v>66</v>
      </c>
      <c r="AD71" s="99" t="s">
        <v>68</v>
      </c>
      <c r="AE71" s="98">
        <v>3</v>
      </c>
      <c r="AF71" s="99"/>
      <c r="AG71" s="99"/>
      <c r="AH71" s="99" t="s">
        <v>66</v>
      </c>
      <c r="AI71" s="98">
        <v>1</v>
      </c>
      <c r="AJ71" s="99" t="s">
        <v>66</v>
      </c>
      <c r="AK71" s="99"/>
      <c r="AL71" s="99"/>
      <c r="AM71" s="100" t="s">
        <v>67</v>
      </c>
      <c r="AN71" s="101" t="s">
        <v>94</v>
      </c>
      <c r="AO71" s="74" t="str">
        <f t="shared" si="1"/>
        <v/>
      </c>
      <c r="AP71" s="102" t="s">
        <v>18</v>
      </c>
      <c r="AQ71" s="74"/>
      <c r="AR71" s="74"/>
      <c r="AS71" s="74"/>
    </row>
    <row r="72" spans="2:45" ht="15.75" customHeight="1" x14ac:dyDescent="0.25">
      <c r="H72" s="73">
        <f>IF(D8=1,IF(I72=1,IF(I74=1,IF(I76=1,IF(I78=1,IF(I80=1,I82,I80),I78),I76),I74),I72),1)</f>
        <v>1</v>
      </c>
      <c r="I72" s="62" t="str">
        <f>IF(C49=0,O72,1)</f>
        <v>Compute the waterway opening area for the EXISTING structure and and record it in the appropriate field below.</v>
      </c>
      <c r="K72" s="63" t="s">
        <v>18</v>
      </c>
      <c r="L72" s="63" t="s">
        <v>18</v>
      </c>
      <c r="O72" s="54" t="s">
        <v>165</v>
      </c>
      <c r="W72" s="98">
        <v>3</v>
      </c>
      <c r="X72" s="99"/>
      <c r="Y72" s="99"/>
      <c r="Z72" s="99" t="s">
        <v>66</v>
      </c>
      <c r="AA72" s="98">
        <v>2</v>
      </c>
      <c r="AB72" s="99">
        <v>2</v>
      </c>
      <c r="AC72" s="99" t="s">
        <v>66</v>
      </c>
      <c r="AD72" s="99" t="s">
        <v>68</v>
      </c>
      <c r="AE72" s="98">
        <v>3</v>
      </c>
      <c r="AF72" s="99"/>
      <c r="AG72" s="99" t="s">
        <v>68</v>
      </c>
      <c r="AH72" s="99" t="s">
        <v>66</v>
      </c>
      <c r="AI72" s="98">
        <v>2</v>
      </c>
      <c r="AJ72" s="99"/>
      <c r="AK72" s="99" t="s">
        <v>66</v>
      </c>
      <c r="AL72" s="99"/>
      <c r="AM72" s="100" t="s">
        <v>67</v>
      </c>
      <c r="AN72" s="101" t="s">
        <v>94</v>
      </c>
      <c r="AO72" s="74" t="str">
        <f t="shared" si="1"/>
        <v/>
      </c>
      <c r="AP72" s="102" t="s">
        <v>18</v>
      </c>
      <c r="AQ72" s="74"/>
      <c r="AR72" s="74"/>
      <c r="AS72" s="74"/>
    </row>
    <row r="73" spans="2:45" ht="15.75" customHeight="1" x14ac:dyDescent="0.25">
      <c r="W73" s="98">
        <v>3</v>
      </c>
      <c r="X73" s="99"/>
      <c r="Y73" s="99"/>
      <c r="Z73" s="99" t="s">
        <v>66</v>
      </c>
      <c r="AA73" s="98">
        <v>2</v>
      </c>
      <c r="AB73" s="99">
        <v>2</v>
      </c>
      <c r="AC73" s="99" t="s">
        <v>66</v>
      </c>
      <c r="AD73" s="99" t="s">
        <v>68</v>
      </c>
      <c r="AE73" s="98">
        <v>3</v>
      </c>
      <c r="AF73" s="99"/>
      <c r="AG73" s="99"/>
      <c r="AH73" s="99" t="s">
        <v>66</v>
      </c>
      <c r="AI73" s="98">
        <v>3</v>
      </c>
      <c r="AJ73" s="99"/>
      <c r="AK73" s="99"/>
      <c r="AL73" s="99" t="s">
        <v>66</v>
      </c>
      <c r="AM73" s="100" t="s">
        <v>67</v>
      </c>
      <c r="AN73" s="101" t="s">
        <v>94</v>
      </c>
      <c r="AO73" s="74" t="str">
        <f t="shared" si="1"/>
        <v/>
      </c>
      <c r="AP73" s="102" t="s">
        <v>18</v>
      </c>
      <c r="AQ73" s="74"/>
      <c r="AR73" s="74"/>
      <c r="AS73" s="74"/>
    </row>
    <row r="74" spans="2:45" ht="15.75" customHeight="1" x14ac:dyDescent="0.25">
      <c r="I74" s="62" t="str">
        <f>IF(C51=0,O74,1)</f>
        <v>Compute the waterway opening area for the PROPOSED structure and and record it in the appropriate field below.</v>
      </c>
      <c r="K74" s="63" t="s">
        <v>18</v>
      </c>
      <c r="O74" s="54" t="s">
        <v>164</v>
      </c>
      <c r="W74" s="98">
        <v>3</v>
      </c>
      <c r="X74" s="99"/>
      <c r="Y74" s="99"/>
      <c r="Z74" s="99" t="s">
        <v>66</v>
      </c>
      <c r="AA74" s="98">
        <v>3</v>
      </c>
      <c r="AB74" s="99">
        <v>3</v>
      </c>
      <c r="AC74" s="99" t="s">
        <v>68</v>
      </c>
      <c r="AD74" s="99" t="s">
        <v>66</v>
      </c>
      <c r="AE74" s="98">
        <v>1</v>
      </c>
      <c r="AF74" s="99" t="s">
        <v>66</v>
      </c>
      <c r="AG74" s="99"/>
      <c r="AH74" s="99"/>
      <c r="AI74" s="98">
        <v>1</v>
      </c>
      <c r="AJ74" s="99" t="s">
        <v>66</v>
      </c>
      <c r="AK74" s="99"/>
      <c r="AL74" s="99"/>
      <c r="AM74" s="104" t="s">
        <v>70</v>
      </c>
      <c r="AN74" s="101" t="s">
        <v>95</v>
      </c>
      <c r="AO74" s="74" t="str">
        <f t="shared" si="1"/>
        <v/>
      </c>
      <c r="AP74" s="102" t="s">
        <v>18</v>
      </c>
      <c r="AQ74" s="74"/>
      <c r="AR74" s="74"/>
      <c r="AS74" s="74"/>
    </row>
    <row r="75" spans="2:45" ht="15.75" customHeight="1" x14ac:dyDescent="0.25">
      <c r="W75" s="98">
        <v>3</v>
      </c>
      <c r="X75" s="99"/>
      <c r="Y75" s="99"/>
      <c r="Z75" s="99" t="s">
        <v>66</v>
      </c>
      <c r="AA75" s="98">
        <v>3</v>
      </c>
      <c r="AB75" s="99">
        <v>3</v>
      </c>
      <c r="AC75" s="99"/>
      <c r="AD75" s="99" t="s">
        <v>66</v>
      </c>
      <c r="AE75" s="98">
        <v>1</v>
      </c>
      <c r="AF75" s="99" t="s">
        <v>66</v>
      </c>
      <c r="AG75" s="99"/>
      <c r="AH75" s="99"/>
      <c r="AI75" s="98">
        <v>2</v>
      </c>
      <c r="AJ75" s="99"/>
      <c r="AK75" s="99" t="s">
        <v>66</v>
      </c>
      <c r="AL75" s="99"/>
      <c r="AM75" s="104" t="s">
        <v>70</v>
      </c>
      <c r="AN75" s="101" t="s">
        <v>95</v>
      </c>
      <c r="AO75" s="74" t="str">
        <f t="shared" si="1"/>
        <v/>
      </c>
      <c r="AP75" s="102" t="s">
        <v>18</v>
      </c>
      <c r="AQ75" s="74"/>
      <c r="AR75" s="74"/>
      <c r="AS75" s="74"/>
    </row>
    <row r="76" spans="2:45" ht="15.75" customHeight="1" x14ac:dyDescent="0.25">
      <c r="I76" s="62">
        <f>IF(M76=1,1,"See Results")</f>
        <v>1</v>
      </c>
      <c r="K76" s="63" t="s">
        <v>18</v>
      </c>
      <c r="M76" s="73">
        <f>IF(C49&gt;C51,O76,1)</f>
        <v>1</v>
      </c>
      <c r="O76" s="54" t="s">
        <v>212</v>
      </c>
      <c r="W76" s="98">
        <v>3</v>
      </c>
      <c r="X76" s="99"/>
      <c r="Y76" s="99"/>
      <c r="Z76" s="99" t="s">
        <v>66</v>
      </c>
      <c r="AA76" s="98">
        <v>3</v>
      </c>
      <c r="AB76" s="99">
        <v>3</v>
      </c>
      <c r="AC76" s="99"/>
      <c r="AD76" s="99" t="s">
        <v>66</v>
      </c>
      <c r="AE76" s="98">
        <v>1</v>
      </c>
      <c r="AF76" s="99" t="s">
        <v>66</v>
      </c>
      <c r="AG76" s="99"/>
      <c r="AH76" s="99"/>
      <c r="AI76" s="98">
        <v>3</v>
      </c>
      <c r="AJ76" s="99"/>
      <c r="AK76" s="99"/>
      <c r="AL76" s="99" t="s">
        <v>66</v>
      </c>
      <c r="AM76" s="104" t="s">
        <v>70</v>
      </c>
      <c r="AN76" s="101" t="s">
        <v>95</v>
      </c>
      <c r="AO76" s="74" t="str">
        <f t="shared" si="1"/>
        <v/>
      </c>
      <c r="AP76" s="102" t="s">
        <v>18</v>
      </c>
      <c r="AQ76" s="74"/>
      <c r="AR76" s="74"/>
      <c r="AS76" s="74"/>
    </row>
    <row r="77" spans="2:45" ht="15.75" customHeight="1" x14ac:dyDescent="0.25">
      <c r="W77" s="98">
        <v>3</v>
      </c>
      <c r="X77" s="99"/>
      <c r="Y77" s="99"/>
      <c r="Z77" s="99" t="s">
        <v>66</v>
      </c>
      <c r="AA77" s="98">
        <v>3</v>
      </c>
      <c r="AB77" s="99">
        <v>3</v>
      </c>
      <c r="AC77" s="99"/>
      <c r="AD77" s="99" t="s">
        <v>66</v>
      </c>
      <c r="AE77" s="98">
        <v>2</v>
      </c>
      <c r="AF77" s="99"/>
      <c r="AG77" s="99" t="s">
        <v>66</v>
      </c>
      <c r="AH77" s="99"/>
      <c r="AI77" s="98">
        <v>1</v>
      </c>
      <c r="AJ77" s="99" t="s">
        <v>66</v>
      </c>
      <c r="AK77" s="99"/>
      <c r="AL77" s="99"/>
      <c r="AM77" s="103" t="s">
        <v>69</v>
      </c>
      <c r="AN77" s="101" t="s">
        <v>73</v>
      </c>
      <c r="AO77" s="74" t="str">
        <f t="shared" si="1"/>
        <v/>
      </c>
      <c r="AP77" s="106" t="str">
        <f>IF(AO68="",IF(AO69="",IF(AO70="",IF(AO71="",IF(AO72="",IF(AO73="",IF(AO74="",IF(AO75="",IF(AO76="",IF(AO77="","",AO77),AO76),AO75),AO74),AO73),AO72),AO71),AO70),AO69),AO68)</f>
        <v/>
      </c>
      <c r="AQ77" s="74"/>
      <c r="AR77" s="74"/>
      <c r="AS77" s="74"/>
    </row>
    <row r="78" spans="2:45" ht="15.75" customHeight="1" x14ac:dyDescent="0.25">
      <c r="I78" s="62" t="str">
        <f>IF(C53=0,O78,1)</f>
        <v>Taking into account the guardrail configuration, does the proposed road profile across the floodplain of the proposed project, match exactly with no variation, to that of the existing profile? Answer question below.</v>
      </c>
      <c r="L78" s="63" t="s">
        <v>18</v>
      </c>
      <c r="O78" s="54" t="s">
        <v>171</v>
      </c>
      <c r="W78" s="98">
        <v>3</v>
      </c>
      <c r="X78" s="99"/>
      <c r="Y78" s="99"/>
      <c r="Z78" s="99" t="s">
        <v>66</v>
      </c>
      <c r="AA78" s="98">
        <v>3</v>
      </c>
      <c r="AB78" s="99">
        <v>3</v>
      </c>
      <c r="AC78" s="99" t="s">
        <v>68</v>
      </c>
      <c r="AD78" s="99" t="s">
        <v>66</v>
      </c>
      <c r="AE78" s="98">
        <v>2</v>
      </c>
      <c r="AF78" s="99"/>
      <c r="AG78" s="99" t="s">
        <v>66</v>
      </c>
      <c r="AH78" s="99" t="s">
        <v>68</v>
      </c>
      <c r="AI78" s="98">
        <v>2</v>
      </c>
      <c r="AJ78" s="99"/>
      <c r="AK78" s="99" t="s">
        <v>66</v>
      </c>
      <c r="AL78" s="99" t="s">
        <v>68</v>
      </c>
      <c r="AM78" s="104" t="s">
        <v>70</v>
      </c>
      <c r="AN78" s="101" t="s">
        <v>95</v>
      </c>
      <c r="AO78" s="74" t="str">
        <f t="shared" si="1"/>
        <v/>
      </c>
      <c r="AP78" s="102" t="s">
        <v>18</v>
      </c>
      <c r="AQ78" s="74"/>
      <c r="AR78" s="74"/>
      <c r="AS78" s="74"/>
    </row>
    <row r="79" spans="2:45" ht="15.75" customHeight="1" x14ac:dyDescent="0.25">
      <c r="W79" s="98">
        <v>3</v>
      </c>
      <c r="X79" s="99"/>
      <c r="Y79" s="99"/>
      <c r="Z79" s="99" t="s">
        <v>66</v>
      </c>
      <c r="AA79" s="98">
        <v>3</v>
      </c>
      <c r="AB79" s="99">
        <v>3</v>
      </c>
      <c r="AC79" s="99" t="s">
        <v>68</v>
      </c>
      <c r="AD79" s="99" t="s">
        <v>66</v>
      </c>
      <c r="AE79" s="98">
        <v>2</v>
      </c>
      <c r="AF79" s="99" t="s">
        <v>68</v>
      </c>
      <c r="AG79" s="99" t="s">
        <v>66</v>
      </c>
      <c r="AH79" s="99"/>
      <c r="AI79" s="98">
        <v>3</v>
      </c>
      <c r="AJ79" s="99" t="s">
        <v>68</v>
      </c>
      <c r="AK79" s="99"/>
      <c r="AL79" s="99" t="s">
        <v>66</v>
      </c>
      <c r="AM79" s="104" t="s">
        <v>70</v>
      </c>
      <c r="AN79" s="101" t="s">
        <v>95</v>
      </c>
      <c r="AO79" s="74" t="str">
        <f t="shared" si="1"/>
        <v/>
      </c>
      <c r="AP79" s="102" t="s">
        <v>18</v>
      </c>
      <c r="AQ79" s="74"/>
      <c r="AR79" s="74"/>
      <c r="AS79" s="74"/>
    </row>
    <row r="80" spans="2:45" ht="15.75" customHeight="1" x14ac:dyDescent="0.25">
      <c r="I80" s="62">
        <f>IF(M80=1,1,"See Results")</f>
        <v>1</v>
      </c>
      <c r="K80" s="63" t="s">
        <v>18</v>
      </c>
      <c r="M80" s="108">
        <f>IF(C25&gt;C29,1,IF(D53=1,O80,1))</f>
        <v>1</v>
      </c>
      <c r="O80" s="54" t="s">
        <v>170</v>
      </c>
      <c r="W80" s="98">
        <v>3</v>
      </c>
      <c r="X80" s="99"/>
      <c r="Y80" s="99"/>
      <c r="Z80" s="99" t="s">
        <v>66</v>
      </c>
      <c r="AA80" s="98">
        <v>3</v>
      </c>
      <c r="AB80" s="99">
        <v>3</v>
      </c>
      <c r="AC80" s="99"/>
      <c r="AD80" s="99" t="s">
        <v>66</v>
      </c>
      <c r="AE80" s="98">
        <v>3</v>
      </c>
      <c r="AF80" s="99"/>
      <c r="AG80" s="99"/>
      <c r="AH80" s="99" t="s">
        <v>66</v>
      </c>
      <c r="AI80" s="98">
        <v>1</v>
      </c>
      <c r="AJ80" s="99" t="s">
        <v>66</v>
      </c>
      <c r="AK80" s="99"/>
      <c r="AL80" s="99"/>
      <c r="AM80" s="103" t="s">
        <v>69</v>
      </c>
      <c r="AN80" s="101" t="s">
        <v>73</v>
      </c>
      <c r="AO80" s="74" t="str">
        <f t="shared" si="1"/>
        <v/>
      </c>
      <c r="AP80" s="102" t="s">
        <v>18</v>
      </c>
      <c r="AQ80" s="74"/>
      <c r="AR80" s="74"/>
      <c r="AS80" s="74"/>
    </row>
    <row r="81" spans="8:45" ht="15.75" customHeight="1" x14ac:dyDescent="0.25">
      <c r="W81" s="98">
        <v>3</v>
      </c>
      <c r="X81" s="99"/>
      <c r="Y81" s="99"/>
      <c r="Z81" s="99" t="s">
        <v>66</v>
      </c>
      <c r="AA81" s="98">
        <v>3</v>
      </c>
      <c r="AB81" s="99">
        <v>3</v>
      </c>
      <c r="AC81" s="99"/>
      <c r="AD81" s="99" t="s">
        <v>66</v>
      </c>
      <c r="AE81" s="98">
        <v>3</v>
      </c>
      <c r="AF81" s="99"/>
      <c r="AG81" s="99"/>
      <c r="AH81" s="99" t="s">
        <v>66</v>
      </c>
      <c r="AI81" s="98">
        <v>2</v>
      </c>
      <c r="AJ81" s="99"/>
      <c r="AK81" s="99" t="s">
        <v>66</v>
      </c>
      <c r="AL81" s="99"/>
      <c r="AM81" s="103" t="s">
        <v>69</v>
      </c>
      <c r="AN81" s="101" t="s">
        <v>73</v>
      </c>
      <c r="AO81" s="74" t="str">
        <f t="shared" si="1"/>
        <v/>
      </c>
      <c r="AP81" s="102" t="s">
        <v>18</v>
      </c>
      <c r="AQ81" s="74"/>
      <c r="AR81" s="74"/>
      <c r="AS81" s="74"/>
    </row>
    <row r="82" spans="8:45" ht="15.75" customHeight="1" thickBot="1" x14ac:dyDescent="0.3">
      <c r="I82" s="62">
        <f>IF(C56=0,IF(D53=2,O82,1),1)</f>
        <v>1</v>
      </c>
      <c r="K82" s="63" t="s">
        <v>18</v>
      </c>
      <c r="O82" s="54" t="s">
        <v>172</v>
      </c>
      <c r="W82" s="98">
        <v>3</v>
      </c>
      <c r="X82" s="111"/>
      <c r="Y82" s="111"/>
      <c r="Z82" s="111" t="s">
        <v>66</v>
      </c>
      <c r="AA82" s="98">
        <v>3</v>
      </c>
      <c r="AB82" s="99">
        <v>3</v>
      </c>
      <c r="AC82" s="111" t="s">
        <v>68</v>
      </c>
      <c r="AD82" s="111" t="s">
        <v>66</v>
      </c>
      <c r="AE82" s="112">
        <v>3</v>
      </c>
      <c r="AF82" s="111"/>
      <c r="AG82" s="111"/>
      <c r="AH82" s="111" t="s">
        <v>66</v>
      </c>
      <c r="AI82" s="112">
        <v>3</v>
      </c>
      <c r="AJ82" s="111"/>
      <c r="AK82" s="111"/>
      <c r="AL82" s="111" t="s">
        <v>66</v>
      </c>
      <c r="AM82" s="113" t="s">
        <v>67</v>
      </c>
      <c r="AN82" s="101" t="s">
        <v>96</v>
      </c>
      <c r="AO82" s="74" t="str">
        <f t="shared" si="1"/>
        <v/>
      </c>
      <c r="AP82" s="106" t="str">
        <f>IF(AO78="",IF(AO79="",IF(AO80="",IF(AO81="",IF(AO82="","",AO82),AO81),AO80),AO79),AO78)</f>
        <v/>
      </c>
      <c r="AQ82" s="74"/>
      <c r="AR82" s="74"/>
      <c r="AS82" s="74"/>
    </row>
    <row r="83" spans="8:45" ht="15.75" customHeight="1" x14ac:dyDescent="0.25"/>
    <row r="84" spans="8:45" x14ac:dyDescent="0.25">
      <c r="H84" s="73">
        <f>IF(D8=1,IF(I84=1,IF(I86=1,IF(I88=1,IF(I90=1,IF(I92=1,I97,I92),I90),I88),I86),I84),1)</f>
        <v>1</v>
      </c>
      <c r="I84" s="62" t="str">
        <f>IF(C59=0,O84,1)</f>
        <v>Record the BFE and datum at Cross Section 3 (located a short distance upstream from the bridge; commonly placed at the upstream toe of the road embankment) and the source of the BFE by completing the blocks labeled "BFE at UPSTREAM toe of road fill" in appropriate chart.  Note: For information about bridge cross section locations, refer to General Guidelines for the Hydrologic-Hydraulic Assessment of Floodplains in Indiana, Figure 8-1, at www.in.gov/dnr/water.</v>
      </c>
      <c r="K84" s="63" t="s">
        <v>18</v>
      </c>
      <c r="O84" s="54" t="s">
        <v>40</v>
      </c>
    </row>
    <row r="86" spans="8:45" x14ac:dyDescent="0.25">
      <c r="I86" s="62" t="str">
        <f>IF(C61=0,O86,1)</f>
        <v>A datum is required for the Base Flood Elevation.  The project can not be assessed until a datum is reported.</v>
      </c>
      <c r="K86" s="63" t="s">
        <v>18</v>
      </c>
      <c r="O86" s="54" t="s">
        <v>160</v>
      </c>
    </row>
    <row r="88" spans="8:45" x14ac:dyDescent="0.25">
      <c r="I88" s="62">
        <f>IF(C61=C31,1,O88)</f>
        <v>1</v>
      </c>
      <c r="K88" s="63" t="s">
        <v>18</v>
      </c>
      <c r="O88" s="54" t="s">
        <v>161</v>
      </c>
    </row>
    <row r="90" spans="8:45" x14ac:dyDescent="0.25">
      <c r="I90" s="62" t="str">
        <f>IF(D63=0,O90,1)</f>
        <v>Indicate the source of the BFE.</v>
      </c>
      <c r="O90" s="54" t="s">
        <v>27</v>
      </c>
    </row>
    <row r="92" spans="8:45" x14ac:dyDescent="0.25">
      <c r="I92" s="62">
        <f>IF(C68=0,IF(D63=1,O92,IF(D63=2,O93,IF(D63=3,O94,IF(D63=4,O95,1)))),"See Results")</f>
        <v>1</v>
      </c>
      <c r="O92" s="107" t="s">
        <v>48</v>
      </c>
    </row>
    <row r="93" spans="8:45" x14ac:dyDescent="0.25">
      <c r="O93" s="107" t="s">
        <v>45</v>
      </c>
    </row>
    <row r="94" spans="8:45" x14ac:dyDescent="0.25">
      <c r="O94" s="107" t="s">
        <v>46</v>
      </c>
    </row>
    <row r="95" spans="8:45" x14ac:dyDescent="0.25">
      <c r="O95" s="107" t="s">
        <v>47</v>
      </c>
    </row>
    <row r="97" spans="9:15" x14ac:dyDescent="0.25">
      <c r="I97" s="62"/>
      <c r="M97" s="73">
        <f>IF(C41&lt;C59,IF(C45&gt;C41,O97,1),1)</f>
        <v>1</v>
      </c>
      <c r="O97" s="54" t="s">
        <v>211</v>
      </c>
    </row>
    <row r="99" spans="9:15" x14ac:dyDescent="0.25">
      <c r="M99" s="73">
        <f>IF(C37=C59,IF(C37=C33,1,O99),IF(C33=C59,O99,1))</f>
        <v>1</v>
      </c>
      <c r="O99" s="54" t="s">
        <v>210</v>
      </c>
    </row>
    <row r="101" spans="9:15" x14ac:dyDescent="0.25">
      <c r="M101" s="73">
        <f>IF(D56=2,IF(C59&lt;C29,IF(C33&lt;C37,1,IF(C41&gt;C59,1,IF(C41&lt;C45,1,"Perched"))),1),1)</f>
        <v>1</v>
      </c>
      <c r="O101" s="54" t="s">
        <v>173</v>
      </c>
    </row>
    <row r="103" spans="9:15" x14ac:dyDescent="0.25">
      <c r="M103" s="66"/>
    </row>
  </sheetData>
  <sheetProtection selectLockedCells="1" selectUnlockedCells="1"/>
  <mergeCells count="13">
    <mergeCell ref="D2:D3"/>
    <mergeCell ref="D53:D54"/>
    <mergeCell ref="D56:D57"/>
    <mergeCell ref="D63:D66"/>
    <mergeCell ref="C63:C66"/>
    <mergeCell ref="D8:D10"/>
    <mergeCell ref="C8:C10"/>
    <mergeCell ref="D5:D6"/>
    <mergeCell ref="X4:Z5"/>
    <mergeCell ref="AB4:AD5"/>
    <mergeCell ref="AF4:AH5"/>
    <mergeCell ref="AJ4:AL5"/>
    <mergeCell ref="E1:F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76"/>
  <sheetViews>
    <sheetView zoomScale="70" zoomScaleNormal="70" workbookViewId="0">
      <selection activeCell="F48" sqref="F48"/>
    </sheetView>
  </sheetViews>
  <sheetFormatPr defaultColWidth="9.140625" defaultRowHeight="18" x14ac:dyDescent="0.25"/>
  <cols>
    <col min="1" max="16" width="9.140625" style="2"/>
    <col min="17" max="17" width="14" style="2" customWidth="1"/>
    <col min="18" max="18" width="6.42578125" style="2" customWidth="1"/>
    <col min="19" max="16384" width="9.140625" style="2"/>
  </cols>
  <sheetData>
    <row r="1" spans="1:18" x14ac:dyDescent="0.25">
      <c r="A1" s="3"/>
      <c r="B1" s="3"/>
      <c r="C1" s="3"/>
      <c r="D1" s="3"/>
      <c r="E1" s="3"/>
      <c r="F1" s="3"/>
      <c r="G1" s="3"/>
      <c r="H1" s="3"/>
      <c r="I1" s="3"/>
      <c r="J1" s="3"/>
      <c r="K1" s="3"/>
      <c r="L1" s="3"/>
      <c r="M1" s="3"/>
      <c r="N1" s="3"/>
      <c r="O1" s="3"/>
      <c r="P1" s="3"/>
      <c r="Q1" s="3"/>
      <c r="R1" s="3"/>
    </row>
    <row r="2" spans="1:18" x14ac:dyDescent="0.25">
      <c r="A2" s="3"/>
      <c r="B2" s="3"/>
      <c r="C2" s="3" t="s">
        <v>34</v>
      </c>
      <c r="D2" s="3"/>
      <c r="E2" s="3"/>
      <c r="F2" s="3"/>
      <c r="G2" s="3"/>
      <c r="H2" s="3"/>
      <c r="I2" s="3"/>
      <c r="J2" s="3"/>
      <c r="K2" s="3"/>
      <c r="L2" s="3"/>
      <c r="M2" s="3"/>
      <c r="N2" s="3"/>
      <c r="O2" s="3"/>
      <c r="P2" s="3"/>
      <c r="Q2" s="3"/>
      <c r="R2" s="3"/>
    </row>
    <row r="3" spans="1:18" x14ac:dyDescent="0.25">
      <c r="A3" s="3"/>
      <c r="B3" s="3"/>
      <c r="C3" s="3"/>
      <c r="D3" s="3"/>
      <c r="E3" s="3"/>
      <c r="F3" s="3"/>
      <c r="G3" s="3"/>
      <c r="H3" s="3"/>
      <c r="I3" s="3"/>
      <c r="J3" s="3"/>
      <c r="K3" s="3"/>
      <c r="L3" s="3"/>
      <c r="M3" s="3"/>
      <c r="N3" s="3"/>
      <c r="O3" s="3"/>
      <c r="P3" s="3"/>
      <c r="Q3" s="3"/>
      <c r="R3" s="3"/>
    </row>
    <row r="4" spans="1:18" x14ac:dyDescent="0.25">
      <c r="A4" s="3"/>
      <c r="B4" s="3"/>
      <c r="C4" s="3"/>
      <c r="D4" s="3"/>
      <c r="E4" s="3"/>
      <c r="F4" s="3"/>
      <c r="G4" s="3"/>
      <c r="H4" s="3"/>
      <c r="I4" s="3"/>
      <c r="J4" s="3"/>
      <c r="K4" s="3" t="s">
        <v>30</v>
      </c>
      <c r="L4" s="3"/>
      <c r="M4" s="3"/>
      <c r="N4" s="3"/>
      <c r="O4" s="3"/>
      <c r="P4" s="3"/>
      <c r="Q4" s="3"/>
      <c r="R4" s="3"/>
    </row>
    <row r="5" spans="1:18" x14ac:dyDescent="0.25">
      <c r="A5" s="3"/>
      <c r="B5" s="3"/>
      <c r="C5" s="3"/>
      <c r="D5" s="3"/>
      <c r="E5" s="3"/>
      <c r="F5" s="3"/>
      <c r="G5" s="3"/>
      <c r="H5" s="3"/>
      <c r="I5" s="3"/>
      <c r="J5" s="3"/>
      <c r="K5" s="3"/>
      <c r="L5" s="3"/>
      <c r="M5" s="3"/>
      <c r="N5" s="3"/>
      <c r="O5" s="3" t="s">
        <v>31</v>
      </c>
      <c r="P5" s="3"/>
      <c r="Q5" s="3"/>
      <c r="R5" s="3"/>
    </row>
    <row r="6" spans="1:18" x14ac:dyDescent="0.25">
      <c r="A6" s="3"/>
      <c r="B6" s="3"/>
      <c r="C6" s="3"/>
      <c r="D6" s="3"/>
      <c r="E6" s="3"/>
      <c r="F6" s="3"/>
      <c r="G6" s="3"/>
      <c r="H6" s="3"/>
      <c r="I6" s="3"/>
      <c r="J6" s="3"/>
      <c r="K6" s="3"/>
      <c r="L6" s="3"/>
      <c r="M6" s="3"/>
      <c r="N6" s="3"/>
      <c r="O6" s="3"/>
      <c r="P6" s="3"/>
      <c r="Q6" s="3"/>
      <c r="R6" s="3"/>
    </row>
    <row r="7" spans="1:18" x14ac:dyDescent="0.25">
      <c r="A7" s="3"/>
      <c r="B7" s="3"/>
      <c r="C7" s="3"/>
      <c r="D7" s="3"/>
      <c r="E7" s="3"/>
      <c r="F7" s="3"/>
      <c r="G7" s="3"/>
      <c r="H7" s="3"/>
      <c r="I7" s="3"/>
      <c r="J7" s="3"/>
      <c r="K7" s="3"/>
      <c r="L7" s="3"/>
      <c r="M7" s="3"/>
      <c r="N7" s="3"/>
      <c r="O7" s="3"/>
      <c r="P7" s="3"/>
      <c r="Q7" s="3"/>
      <c r="R7" s="3"/>
    </row>
    <row r="8" spans="1:18" x14ac:dyDescent="0.25">
      <c r="A8" s="3"/>
      <c r="B8" s="3"/>
      <c r="C8" s="3"/>
      <c r="D8" s="3"/>
      <c r="E8" s="3"/>
      <c r="F8" s="3"/>
      <c r="G8" s="3"/>
      <c r="H8" s="3"/>
      <c r="I8" s="3"/>
      <c r="J8" s="3"/>
      <c r="K8" s="3"/>
      <c r="L8" s="3"/>
      <c r="M8" s="3"/>
      <c r="N8" s="3"/>
      <c r="O8" s="3"/>
      <c r="P8" s="3"/>
      <c r="Q8" s="3"/>
      <c r="R8" s="3"/>
    </row>
    <row r="9" spans="1:18" x14ac:dyDescent="0.25">
      <c r="A9" s="3"/>
      <c r="B9" s="3"/>
      <c r="C9" s="3"/>
      <c r="D9" s="3"/>
      <c r="E9" s="3"/>
      <c r="F9" s="3"/>
      <c r="G9" s="3"/>
      <c r="H9" s="3"/>
      <c r="I9" s="3"/>
      <c r="J9" s="3"/>
      <c r="K9" s="3"/>
      <c r="L9" s="3"/>
      <c r="M9" s="3"/>
      <c r="N9" s="3"/>
      <c r="O9" s="3"/>
      <c r="P9" s="3"/>
      <c r="Q9" s="3"/>
      <c r="R9" s="3"/>
    </row>
    <row r="10" spans="1:18" x14ac:dyDescent="0.25">
      <c r="A10" s="3"/>
      <c r="B10" s="3"/>
      <c r="C10" s="3"/>
      <c r="D10" s="3"/>
      <c r="E10" s="3"/>
      <c r="F10" s="3"/>
      <c r="G10" s="3"/>
      <c r="H10" s="3"/>
      <c r="I10" s="3"/>
      <c r="J10" s="3"/>
      <c r="K10" s="3"/>
      <c r="L10" s="3"/>
      <c r="M10" s="3"/>
      <c r="N10" s="3"/>
      <c r="O10" s="3"/>
      <c r="P10" s="3"/>
      <c r="Q10" s="3"/>
      <c r="R10" s="3"/>
    </row>
    <row r="11" spans="1:18" x14ac:dyDescent="0.25">
      <c r="A11" s="3"/>
      <c r="B11" s="3"/>
      <c r="C11" s="3"/>
      <c r="D11" s="3"/>
      <c r="E11" s="3"/>
      <c r="F11" s="3"/>
      <c r="G11" s="3"/>
      <c r="H11" s="3"/>
      <c r="I11" s="3"/>
      <c r="J11" s="3"/>
      <c r="K11" s="3"/>
      <c r="L11" s="3"/>
      <c r="M11" s="3"/>
      <c r="N11" s="3"/>
      <c r="O11" s="3"/>
      <c r="P11" s="3"/>
      <c r="Q11" s="3"/>
      <c r="R11" s="3"/>
    </row>
    <row r="12" spans="1:18" x14ac:dyDescent="0.25">
      <c r="A12" s="3"/>
      <c r="B12" s="3"/>
      <c r="C12" s="3"/>
      <c r="D12" s="3"/>
      <c r="E12" s="3"/>
      <c r="F12" s="3"/>
      <c r="G12" s="3"/>
      <c r="H12" s="3"/>
      <c r="I12" s="3"/>
      <c r="J12" s="3"/>
      <c r="K12" s="3"/>
      <c r="L12" s="3"/>
      <c r="M12" s="3"/>
      <c r="N12" s="3"/>
      <c r="O12" s="3"/>
      <c r="P12" s="3"/>
      <c r="Q12" s="3"/>
      <c r="R12" s="3"/>
    </row>
    <row r="13" spans="1:18" x14ac:dyDescent="0.25">
      <c r="A13" s="3"/>
      <c r="B13" s="3"/>
      <c r="C13" s="3"/>
      <c r="D13" s="3"/>
      <c r="E13" s="3"/>
      <c r="F13" s="3"/>
      <c r="G13" s="3"/>
      <c r="H13" s="3"/>
      <c r="I13" s="3"/>
      <c r="J13" s="3"/>
      <c r="K13" s="3"/>
      <c r="L13" s="3"/>
      <c r="M13" s="3"/>
      <c r="N13" s="3"/>
      <c r="O13" s="3"/>
      <c r="P13" s="3"/>
      <c r="Q13" s="3"/>
      <c r="R13" s="3"/>
    </row>
    <row r="14" spans="1:18" x14ac:dyDescent="0.25">
      <c r="A14" s="3"/>
      <c r="B14" s="3"/>
      <c r="C14" s="3"/>
      <c r="D14" s="3"/>
      <c r="E14" s="3"/>
      <c r="F14" s="3"/>
      <c r="G14" s="3"/>
      <c r="H14" s="3"/>
      <c r="I14" s="3"/>
      <c r="J14" s="3"/>
      <c r="K14" s="3"/>
      <c r="L14" s="3"/>
      <c r="M14" s="3"/>
      <c r="N14" s="3"/>
      <c r="O14" s="3"/>
      <c r="P14" s="3"/>
      <c r="Q14" s="3"/>
      <c r="R14" s="3"/>
    </row>
    <row r="15" spans="1:18" x14ac:dyDescent="0.25">
      <c r="A15" s="3"/>
      <c r="B15" s="3"/>
      <c r="C15" s="3"/>
      <c r="D15" s="3"/>
      <c r="E15" s="3"/>
      <c r="F15" s="3"/>
      <c r="G15" s="3"/>
      <c r="H15" s="3"/>
      <c r="I15" s="3"/>
      <c r="J15" s="3"/>
      <c r="K15" s="3"/>
      <c r="L15" s="3"/>
      <c r="M15" s="3"/>
      <c r="N15" s="3"/>
      <c r="O15" s="3"/>
      <c r="P15" s="3"/>
      <c r="Q15" s="3"/>
      <c r="R15" s="3"/>
    </row>
    <row r="16" spans="1:18" x14ac:dyDescent="0.25">
      <c r="A16" s="3"/>
      <c r="B16" s="3"/>
      <c r="C16" s="3"/>
      <c r="D16" s="3"/>
      <c r="E16" s="3"/>
      <c r="F16" s="3"/>
      <c r="G16" s="3"/>
      <c r="H16" s="3"/>
      <c r="I16" s="3"/>
      <c r="J16" s="3"/>
      <c r="K16" s="3"/>
      <c r="L16" s="3"/>
      <c r="M16" s="3"/>
      <c r="N16" s="3"/>
      <c r="O16" s="3"/>
      <c r="P16" s="3"/>
      <c r="Q16" s="3"/>
      <c r="R16" s="3"/>
    </row>
    <row r="17" spans="1:18" x14ac:dyDescent="0.25">
      <c r="A17" s="3"/>
      <c r="B17" s="3"/>
      <c r="C17" s="3"/>
      <c r="D17" s="3"/>
      <c r="E17" s="3"/>
      <c r="F17" s="3"/>
      <c r="G17" s="3"/>
      <c r="H17" s="3"/>
      <c r="I17" s="3"/>
      <c r="J17" s="3"/>
      <c r="K17" s="3"/>
      <c r="L17" s="3"/>
      <c r="M17" s="3"/>
      <c r="N17" s="3"/>
      <c r="O17" s="3"/>
      <c r="P17" s="3"/>
      <c r="Q17" s="3"/>
      <c r="R17" s="3"/>
    </row>
    <row r="18" spans="1:18" x14ac:dyDescent="0.25">
      <c r="A18" s="3"/>
      <c r="B18" s="3"/>
      <c r="C18" s="3"/>
      <c r="D18" s="3"/>
      <c r="E18" s="3"/>
      <c r="F18" s="3"/>
      <c r="G18" s="3"/>
      <c r="H18" s="3"/>
      <c r="I18" s="3"/>
      <c r="J18" s="3"/>
      <c r="K18" s="3"/>
      <c r="L18" s="3"/>
      <c r="M18" s="3"/>
      <c r="N18" s="3"/>
      <c r="O18" s="3"/>
      <c r="P18" s="3"/>
      <c r="Q18" s="3"/>
      <c r="R18" s="3"/>
    </row>
    <row r="19" spans="1:18" x14ac:dyDescent="0.25">
      <c r="A19" s="3"/>
      <c r="B19" s="3"/>
      <c r="C19" s="3"/>
      <c r="D19" s="3"/>
      <c r="E19" s="3"/>
      <c r="F19" s="3"/>
      <c r="G19" s="3"/>
      <c r="H19" s="3"/>
      <c r="I19" s="3"/>
      <c r="J19" s="3"/>
      <c r="K19" s="3"/>
      <c r="L19" s="3"/>
      <c r="M19" s="3"/>
      <c r="N19" s="3"/>
      <c r="O19" s="3"/>
      <c r="P19" s="3"/>
      <c r="Q19" s="3"/>
      <c r="R19" s="3"/>
    </row>
    <row r="20" spans="1:18" x14ac:dyDescent="0.25">
      <c r="A20" s="3"/>
      <c r="B20" s="3"/>
      <c r="C20" s="3"/>
      <c r="D20" s="3"/>
      <c r="E20" s="3"/>
      <c r="F20" s="3"/>
      <c r="G20" s="3"/>
      <c r="H20" s="3"/>
      <c r="I20" s="3"/>
      <c r="J20" s="3"/>
      <c r="K20" s="3"/>
      <c r="L20" s="3"/>
      <c r="M20" s="3"/>
      <c r="N20" s="3"/>
      <c r="O20" s="3"/>
      <c r="P20" s="3"/>
      <c r="Q20" s="3"/>
      <c r="R20" s="3"/>
    </row>
    <row r="21" spans="1:18" x14ac:dyDescent="0.25">
      <c r="A21" s="3"/>
      <c r="B21" s="3"/>
      <c r="C21" s="3" t="s">
        <v>33</v>
      </c>
      <c r="D21" s="3"/>
      <c r="E21" s="3"/>
      <c r="F21" s="3"/>
      <c r="G21" s="3"/>
      <c r="H21" s="3"/>
      <c r="I21" s="3"/>
      <c r="J21" s="3"/>
      <c r="K21" s="3"/>
      <c r="L21" s="3"/>
      <c r="M21" s="3"/>
      <c r="N21" s="3"/>
      <c r="O21" s="3"/>
      <c r="P21" s="3"/>
      <c r="Q21" s="3"/>
      <c r="R21" s="3"/>
    </row>
    <row r="22" spans="1:18" x14ac:dyDescent="0.25">
      <c r="A22" s="3"/>
      <c r="B22" s="3"/>
      <c r="C22" s="3"/>
      <c r="D22" s="3"/>
      <c r="E22" s="3"/>
      <c r="F22" s="3"/>
      <c r="G22" s="3"/>
      <c r="H22" s="3"/>
      <c r="I22" s="3"/>
      <c r="J22" s="3"/>
      <c r="K22" s="3"/>
      <c r="L22" s="3"/>
      <c r="M22" s="3"/>
      <c r="N22" s="3"/>
      <c r="O22" s="3"/>
      <c r="P22" s="3"/>
      <c r="Q22" s="3"/>
      <c r="R22" s="3"/>
    </row>
    <row r="23" spans="1:18" x14ac:dyDescent="0.25">
      <c r="A23" s="3"/>
      <c r="B23" s="3"/>
      <c r="C23" s="3"/>
      <c r="D23" s="3"/>
      <c r="E23" s="3"/>
      <c r="F23" s="3"/>
      <c r="G23" s="3"/>
      <c r="H23" s="3"/>
      <c r="I23" s="3"/>
      <c r="J23" s="3"/>
      <c r="K23" s="3"/>
      <c r="L23" s="3"/>
      <c r="M23" s="3"/>
      <c r="N23" s="3"/>
      <c r="O23" s="3"/>
      <c r="P23" s="3" t="s">
        <v>29</v>
      </c>
      <c r="Q23" s="3"/>
      <c r="R23" s="3"/>
    </row>
    <row r="24" spans="1:18" x14ac:dyDescent="0.25">
      <c r="A24" s="3"/>
      <c r="B24" s="3"/>
      <c r="C24" s="3"/>
      <c r="D24" s="3"/>
      <c r="E24" s="3"/>
      <c r="F24" s="3"/>
      <c r="G24" s="3"/>
      <c r="H24" s="3"/>
      <c r="I24" s="3"/>
      <c r="J24" s="3"/>
      <c r="K24" s="3"/>
      <c r="L24" s="4"/>
      <c r="M24" s="4"/>
      <c r="N24" s="3"/>
      <c r="O24" s="3"/>
      <c r="P24" s="3"/>
      <c r="Q24" s="3"/>
      <c r="R24" s="3"/>
    </row>
    <row r="25" spans="1:18" x14ac:dyDescent="0.25">
      <c r="A25" s="3"/>
      <c r="B25" s="3"/>
      <c r="C25" s="3"/>
      <c r="D25" s="3"/>
      <c r="E25" s="3"/>
      <c r="F25" s="3"/>
      <c r="G25" s="3"/>
      <c r="H25" s="3"/>
      <c r="I25" s="3"/>
      <c r="J25" s="3"/>
      <c r="K25" s="4"/>
      <c r="L25" s="262" t="s">
        <v>32</v>
      </c>
      <c r="M25" s="263"/>
      <c r="N25" s="263"/>
      <c r="O25" s="263"/>
      <c r="P25" s="3"/>
      <c r="Q25" s="3"/>
      <c r="R25" s="3"/>
    </row>
    <row r="26" spans="1:18" x14ac:dyDescent="0.25">
      <c r="A26" s="3"/>
      <c r="B26" s="3"/>
      <c r="C26" s="3"/>
      <c r="D26" s="3"/>
      <c r="E26" s="3"/>
      <c r="F26" s="3"/>
      <c r="G26" s="3"/>
      <c r="H26" s="3"/>
      <c r="I26" s="3"/>
      <c r="J26" s="3"/>
      <c r="K26" s="4"/>
      <c r="L26" s="263"/>
      <c r="M26" s="263"/>
      <c r="N26" s="263"/>
      <c r="O26" s="263"/>
      <c r="P26" s="3"/>
      <c r="Q26" s="3"/>
      <c r="R26" s="3"/>
    </row>
    <row r="27" spans="1:18" x14ac:dyDescent="0.25">
      <c r="A27" s="3"/>
      <c r="B27" s="3"/>
      <c r="C27" s="3"/>
      <c r="D27" s="3"/>
      <c r="E27" s="3"/>
      <c r="F27" s="3"/>
      <c r="G27" s="3"/>
      <c r="H27" s="3"/>
      <c r="I27" s="3"/>
      <c r="J27" s="3"/>
      <c r="K27" s="3"/>
      <c r="L27" s="263"/>
      <c r="M27" s="263"/>
      <c r="N27" s="263"/>
      <c r="O27" s="263"/>
      <c r="P27" s="3"/>
      <c r="Q27" s="3"/>
      <c r="R27" s="3"/>
    </row>
    <row r="28" spans="1:18" x14ac:dyDescent="0.25">
      <c r="A28" s="3"/>
      <c r="B28" s="3"/>
      <c r="C28" s="3"/>
      <c r="D28" s="3"/>
      <c r="E28" s="3"/>
      <c r="F28" s="3"/>
      <c r="G28" s="3"/>
      <c r="H28" s="3"/>
      <c r="I28" s="3"/>
      <c r="J28" s="3"/>
      <c r="K28" s="3"/>
      <c r="L28" s="3"/>
      <c r="M28" s="3"/>
      <c r="N28" s="3"/>
      <c r="O28" s="3"/>
      <c r="P28" s="3"/>
      <c r="Q28" s="3"/>
      <c r="R28" s="3"/>
    </row>
    <row r="29" spans="1:18" x14ac:dyDescent="0.25">
      <c r="A29" s="3"/>
      <c r="B29" s="3"/>
      <c r="C29" s="3"/>
      <c r="D29" s="3"/>
      <c r="E29" s="3"/>
      <c r="F29" s="3"/>
      <c r="G29" s="3"/>
      <c r="H29" s="3"/>
      <c r="I29" s="3"/>
      <c r="J29" s="3"/>
      <c r="K29" s="3"/>
      <c r="L29" s="3"/>
      <c r="M29" s="3"/>
      <c r="N29" s="3"/>
      <c r="O29" s="3"/>
      <c r="P29" s="3"/>
      <c r="Q29" s="3"/>
      <c r="R29" s="3"/>
    </row>
    <row r="30" spans="1:18" x14ac:dyDescent="0.25">
      <c r="A30" s="3"/>
      <c r="B30" s="3"/>
      <c r="C30" s="3" t="s">
        <v>35</v>
      </c>
      <c r="D30" s="3"/>
      <c r="E30" s="3"/>
      <c r="F30" s="3"/>
      <c r="G30" s="3"/>
      <c r="H30" s="3"/>
      <c r="I30" s="3"/>
      <c r="J30" s="3"/>
      <c r="K30" s="3"/>
      <c r="L30" s="3"/>
      <c r="M30" s="3"/>
      <c r="N30" s="3"/>
      <c r="O30" s="3"/>
      <c r="P30" s="3"/>
      <c r="Q30" s="3"/>
      <c r="R30" s="3"/>
    </row>
    <row r="31" spans="1:18" x14ac:dyDescent="0.25">
      <c r="A31" s="3"/>
      <c r="B31" s="3"/>
      <c r="C31" s="3"/>
      <c r="D31" s="3"/>
      <c r="E31" s="3"/>
      <c r="F31" s="3"/>
      <c r="G31" s="3"/>
      <c r="H31" s="3"/>
      <c r="I31" s="3"/>
      <c r="J31" s="3"/>
      <c r="K31" s="3" t="s">
        <v>30</v>
      </c>
      <c r="L31" s="3"/>
      <c r="M31" s="3"/>
      <c r="N31" s="3"/>
      <c r="O31" s="3"/>
      <c r="P31" s="3"/>
      <c r="Q31" s="3"/>
      <c r="R31" s="3"/>
    </row>
    <row r="32" spans="1:18" x14ac:dyDescent="0.25">
      <c r="A32" s="3"/>
      <c r="B32" s="3"/>
      <c r="C32" s="3"/>
      <c r="D32" s="3"/>
      <c r="E32" s="3"/>
      <c r="F32" s="3"/>
      <c r="G32" s="3"/>
      <c r="H32" s="3"/>
      <c r="I32" s="3"/>
      <c r="J32" s="3"/>
      <c r="K32" s="3"/>
      <c r="L32" s="3"/>
      <c r="M32" s="3"/>
      <c r="N32" s="3"/>
      <c r="O32" s="3"/>
      <c r="P32" s="3"/>
      <c r="Q32" s="3"/>
      <c r="R32" s="3"/>
    </row>
    <row r="33" spans="1:18" x14ac:dyDescent="0.25">
      <c r="A33" s="3"/>
      <c r="B33" s="3"/>
      <c r="C33" s="3"/>
      <c r="D33" s="3"/>
      <c r="E33" s="3"/>
      <c r="F33" s="3"/>
      <c r="G33" s="3"/>
      <c r="H33" s="3"/>
      <c r="I33" s="3"/>
      <c r="J33" s="3"/>
      <c r="K33" s="3"/>
      <c r="L33" s="3"/>
      <c r="M33" s="3"/>
      <c r="N33" s="3"/>
      <c r="O33" s="3"/>
      <c r="P33" s="3"/>
      <c r="Q33" s="3"/>
      <c r="R33" s="3"/>
    </row>
    <row r="34" spans="1:18" x14ac:dyDescent="0.25">
      <c r="A34" s="3"/>
      <c r="B34" s="3"/>
      <c r="C34" s="3"/>
      <c r="D34" s="3"/>
      <c r="E34" s="3"/>
      <c r="F34" s="3"/>
      <c r="G34" s="3"/>
      <c r="H34" s="3"/>
      <c r="I34" s="3"/>
      <c r="J34" s="3"/>
      <c r="K34" s="3"/>
      <c r="L34" s="3"/>
      <c r="M34" s="3"/>
      <c r="N34" s="3"/>
      <c r="O34" s="3"/>
      <c r="P34" s="3"/>
      <c r="Q34" s="3"/>
      <c r="R34" s="3"/>
    </row>
    <row r="35" spans="1:18" x14ac:dyDescent="0.25">
      <c r="A35" s="3"/>
      <c r="B35" s="3"/>
      <c r="C35" s="3"/>
      <c r="D35" s="3"/>
      <c r="E35" s="3"/>
      <c r="F35" s="3"/>
      <c r="G35" s="3"/>
      <c r="H35" s="3"/>
      <c r="I35" s="3"/>
      <c r="J35" s="3"/>
      <c r="K35" s="3"/>
      <c r="L35" s="3"/>
      <c r="M35" s="3"/>
      <c r="N35" s="3"/>
      <c r="O35" s="3"/>
      <c r="P35" s="3"/>
      <c r="Q35" s="3"/>
      <c r="R35" s="3"/>
    </row>
    <row r="36" spans="1:18" x14ac:dyDescent="0.25">
      <c r="A36" s="3"/>
      <c r="B36" s="3"/>
      <c r="C36" s="3"/>
      <c r="D36" s="3"/>
      <c r="E36" s="3"/>
      <c r="F36" s="3"/>
      <c r="G36" s="3"/>
      <c r="H36" s="3"/>
      <c r="I36" s="3"/>
      <c r="J36" s="3"/>
      <c r="K36" s="3"/>
      <c r="L36" s="3"/>
      <c r="M36" s="3"/>
      <c r="N36" s="3"/>
      <c r="O36" s="3"/>
      <c r="P36" s="3"/>
      <c r="Q36" s="3"/>
      <c r="R36" s="3"/>
    </row>
    <row r="37" spans="1:18" x14ac:dyDescent="0.25">
      <c r="A37" s="3"/>
      <c r="B37" s="3"/>
      <c r="C37" s="3"/>
      <c r="D37" s="3"/>
      <c r="E37" s="3"/>
      <c r="F37" s="3"/>
      <c r="G37" s="3"/>
      <c r="H37" s="3"/>
      <c r="I37" s="3"/>
      <c r="J37" s="3"/>
      <c r="K37" s="3"/>
      <c r="L37" s="3"/>
      <c r="M37" s="3"/>
      <c r="N37" s="3"/>
      <c r="O37" s="3"/>
      <c r="P37" s="3"/>
      <c r="Q37" s="3"/>
      <c r="R37" s="3"/>
    </row>
    <row r="38" spans="1:18" x14ac:dyDescent="0.25">
      <c r="A38" s="3"/>
      <c r="B38" s="3"/>
      <c r="C38" s="3"/>
      <c r="D38" s="3"/>
      <c r="E38" s="3"/>
      <c r="F38" s="3"/>
      <c r="G38" s="3"/>
      <c r="H38" s="3"/>
      <c r="I38" s="3"/>
      <c r="J38" s="3"/>
      <c r="K38" s="3"/>
      <c r="L38" s="3"/>
      <c r="M38" s="3"/>
      <c r="N38" s="3"/>
      <c r="O38" s="3"/>
      <c r="P38" s="3"/>
      <c r="Q38" s="3"/>
      <c r="R38" s="3"/>
    </row>
    <row r="39" spans="1:18" x14ac:dyDescent="0.25">
      <c r="A39" s="3"/>
      <c r="B39" s="3"/>
      <c r="C39" s="3"/>
      <c r="D39" s="3"/>
      <c r="E39" s="3"/>
      <c r="F39" s="3"/>
      <c r="G39" s="3"/>
      <c r="H39" s="3"/>
      <c r="I39" s="3"/>
      <c r="J39" s="3"/>
      <c r="K39" s="3"/>
      <c r="L39" s="3"/>
      <c r="M39" s="3"/>
      <c r="N39" s="3"/>
      <c r="O39" s="3"/>
      <c r="P39" s="3"/>
      <c r="Q39" s="3"/>
      <c r="R39" s="3"/>
    </row>
    <row r="40" spans="1:18" x14ac:dyDescent="0.25">
      <c r="A40" s="3"/>
      <c r="B40" s="3"/>
      <c r="C40" s="3"/>
      <c r="D40" s="3"/>
      <c r="E40" s="3"/>
      <c r="F40" s="3"/>
      <c r="G40" s="3"/>
      <c r="H40" s="3"/>
      <c r="I40" s="3"/>
      <c r="J40" s="3"/>
      <c r="K40" s="3"/>
      <c r="L40" s="3"/>
      <c r="M40" s="3"/>
      <c r="N40" s="3"/>
      <c r="O40" s="3"/>
      <c r="P40" s="3"/>
      <c r="Q40" s="3"/>
      <c r="R40" s="3"/>
    </row>
    <row r="41" spans="1:18" x14ac:dyDescent="0.25">
      <c r="A41" s="3"/>
      <c r="B41" s="3"/>
      <c r="C41" s="3"/>
      <c r="D41" s="3"/>
      <c r="E41" s="3"/>
      <c r="F41" s="3"/>
      <c r="G41" s="3"/>
      <c r="H41" s="3"/>
      <c r="I41" s="3"/>
      <c r="J41" s="3"/>
      <c r="K41" s="3"/>
      <c r="L41" s="3"/>
      <c r="M41" s="3"/>
      <c r="N41" s="3"/>
      <c r="O41" s="3"/>
      <c r="P41" s="3"/>
      <c r="Q41" s="3"/>
      <c r="R41" s="3"/>
    </row>
    <row r="42" spans="1:18" x14ac:dyDescent="0.25">
      <c r="A42" s="3"/>
      <c r="B42" s="3"/>
      <c r="C42" s="3"/>
      <c r="D42" s="3"/>
      <c r="E42" s="3"/>
      <c r="F42" s="3"/>
      <c r="G42" s="3"/>
      <c r="H42" s="3"/>
      <c r="I42" s="3"/>
      <c r="J42" s="3"/>
      <c r="K42" s="3"/>
      <c r="L42" s="3"/>
      <c r="M42" s="3"/>
      <c r="N42" s="3"/>
      <c r="O42" s="3"/>
      <c r="P42" s="3"/>
      <c r="Q42" s="3"/>
      <c r="R42" s="3"/>
    </row>
    <row r="43" spans="1:18" x14ac:dyDescent="0.25">
      <c r="A43" s="3"/>
      <c r="B43" s="3"/>
      <c r="C43" s="3"/>
      <c r="D43" s="3"/>
      <c r="E43" s="3"/>
      <c r="F43" s="3"/>
      <c r="G43" s="3"/>
      <c r="H43" s="3"/>
      <c r="I43" s="3"/>
      <c r="J43" s="3"/>
      <c r="K43" s="3"/>
      <c r="L43" s="3"/>
      <c r="M43" s="3"/>
      <c r="N43" s="3"/>
      <c r="O43" s="3"/>
      <c r="P43" s="3"/>
      <c r="Q43" s="3"/>
      <c r="R43" s="3"/>
    </row>
    <row r="44" spans="1:18" x14ac:dyDescent="0.25">
      <c r="A44" s="3"/>
      <c r="B44" s="3"/>
      <c r="C44" s="3"/>
      <c r="D44" s="3"/>
      <c r="E44" s="3"/>
      <c r="F44" s="3"/>
      <c r="G44" s="3"/>
      <c r="H44" s="3"/>
      <c r="I44" s="3"/>
      <c r="J44" s="3"/>
      <c r="K44" s="3"/>
      <c r="L44" s="3"/>
      <c r="M44" s="3"/>
      <c r="N44" s="3"/>
      <c r="O44" s="3"/>
      <c r="P44" s="3"/>
      <c r="Q44" s="3"/>
      <c r="R44" s="3"/>
    </row>
    <row r="45" spans="1:18" x14ac:dyDescent="0.25">
      <c r="A45" s="3"/>
      <c r="B45" s="3"/>
      <c r="C45" s="3"/>
      <c r="D45" s="3"/>
      <c r="E45" s="3"/>
      <c r="F45" s="3"/>
      <c r="G45" s="3"/>
      <c r="H45" s="3"/>
      <c r="I45" s="3"/>
      <c r="J45" s="3"/>
      <c r="K45" s="3"/>
      <c r="L45" s="3"/>
      <c r="M45" s="3"/>
      <c r="N45" s="3"/>
      <c r="O45" s="3"/>
      <c r="P45" s="3"/>
      <c r="Q45" s="3"/>
      <c r="R45" s="3"/>
    </row>
    <row r="46" spans="1:18" x14ac:dyDescent="0.25">
      <c r="A46" s="3"/>
      <c r="B46" s="3"/>
      <c r="C46" s="3"/>
      <c r="D46" s="3"/>
      <c r="E46" s="3"/>
      <c r="F46" s="3"/>
      <c r="G46" s="3"/>
      <c r="H46" s="3"/>
      <c r="I46" s="3"/>
      <c r="J46" s="3"/>
      <c r="K46" s="3"/>
      <c r="L46" s="3"/>
      <c r="M46" s="3" t="s">
        <v>33</v>
      </c>
      <c r="N46" s="3"/>
      <c r="O46" s="3"/>
      <c r="P46" s="3"/>
      <c r="Q46" s="3"/>
      <c r="R46" s="3"/>
    </row>
    <row r="47" spans="1:18" x14ac:dyDescent="0.25">
      <c r="A47" s="3"/>
      <c r="B47" s="3"/>
      <c r="C47" s="3"/>
      <c r="D47" s="3"/>
      <c r="E47" s="3"/>
      <c r="F47" s="3"/>
      <c r="G47" s="3"/>
      <c r="H47" s="3"/>
      <c r="I47" s="3"/>
      <c r="J47" s="3"/>
      <c r="K47" s="3"/>
      <c r="L47" s="3"/>
      <c r="M47" s="3"/>
      <c r="N47" s="3"/>
      <c r="O47" s="3"/>
      <c r="P47" s="3"/>
      <c r="Q47" s="3"/>
      <c r="R47" s="3"/>
    </row>
    <row r="48" spans="1:18" x14ac:dyDescent="0.25">
      <c r="A48" s="3"/>
      <c r="B48" s="3" t="s">
        <v>36</v>
      </c>
      <c r="C48" s="3"/>
      <c r="D48" s="3"/>
      <c r="E48" s="3"/>
      <c r="F48" s="3"/>
      <c r="G48" s="3"/>
      <c r="H48" s="3"/>
      <c r="I48" s="3"/>
      <c r="J48" s="3"/>
      <c r="K48" s="3"/>
      <c r="L48" s="3"/>
      <c r="M48" s="3"/>
      <c r="N48" s="3"/>
      <c r="O48" s="3"/>
      <c r="P48" s="3"/>
      <c r="Q48" s="3"/>
      <c r="R48" s="3"/>
    </row>
    <row r="49" spans="1:18" x14ac:dyDescent="0.25">
      <c r="A49" s="3"/>
      <c r="B49" s="3"/>
      <c r="C49" s="3"/>
      <c r="D49" s="3"/>
      <c r="E49" s="3"/>
      <c r="F49" s="3"/>
      <c r="G49" s="3"/>
      <c r="H49" s="3"/>
      <c r="I49" s="3"/>
      <c r="J49" s="3"/>
      <c r="K49" s="3"/>
      <c r="L49" s="3"/>
      <c r="M49" s="3"/>
      <c r="N49" s="3"/>
      <c r="O49" s="3"/>
      <c r="P49" s="3"/>
      <c r="Q49" s="3"/>
      <c r="R49" s="3"/>
    </row>
    <row r="50" spans="1:18" x14ac:dyDescent="0.25">
      <c r="A50" s="3"/>
      <c r="B50" s="3"/>
      <c r="C50" s="3"/>
      <c r="D50" s="3"/>
      <c r="E50" s="3"/>
      <c r="F50" s="3"/>
      <c r="G50" s="3"/>
      <c r="H50" s="3"/>
      <c r="I50" s="3"/>
      <c r="J50" s="262" t="s">
        <v>37</v>
      </c>
      <c r="K50" s="263"/>
      <c r="L50" s="263"/>
      <c r="M50" s="263"/>
      <c r="N50" s="3"/>
      <c r="O50" s="3"/>
      <c r="P50" s="3"/>
      <c r="Q50" s="3"/>
      <c r="R50" s="3"/>
    </row>
    <row r="51" spans="1:18" x14ac:dyDescent="0.25">
      <c r="A51" s="3"/>
      <c r="B51" s="3"/>
      <c r="C51" s="3"/>
      <c r="D51" s="3"/>
      <c r="E51" s="3"/>
      <c r="F51" s="3"/>
      <c r="G51" s="3"/>
      <c r="H51" s="3"/>
      <c r="I51" s="3"/>
      <c r="J51" s="263"/>
      <c r="K51" s="263"/>
      <c r="L51" s="263"/>
      <c r="M51" s="263"/>
      <c r="N51" s="3"/>
      <c r="O51" s="3"/>
      <c r="P51" s="3"/>
      <c r="Q51" s="3"/>
      <c r="R51" s="3"/>
    </row>
    <row r="52" spans="1:18" x14ac:dyDescent="0.25">
      <c r="A52" s="3"/>
      <c r="B52" s="3"/>
      <c r="C52" s="3"/>
      <c r="D52" s="3"/>
      <c r="E52" s="3"/>
      <c r="F52" s="3"/>
      <c r="G52" s="3"/>
      <c r="H52" s="3"/>
      <c r="I52" s="3"/>
      <c r="J52" s="263"/>
      <c r="K52" s="263"/>
      <c r="L52" s="263"/>
      <c r="M52" s="263"/>
      <c r="N52" s="3"/>
      <c r="O52" s="3"/>
      <c r="P52" s="3"/>
      <c r="Q52" s="3"/>
      <c r="R52" s="3"/>
    </row>
    <row r="53" spans="1:18" x14ac:dyDescent="0.25">
      <c r="A53" s="3"/>
      <c r="B53" s="3"/>
      <c r="C53" s="3"/>
      <c r="D53" s="3"/>
      <c r="E53" s="3"/>
      <c r="F53" s="3"/>
      <c r="G53" s="3"/>
      <c r="H53" s="3"/>
      <c r="I53" s="3"/>
      <c r="J53" s="3"/>
      <c r="K53" s="3"/>
      <c r="L53" s="3"/>
      <c r="M53" s="3"/>
      <c r="N53" s="3"/>
      <c r="O53" s="3"/>
      <c r="P53" s="3"/>
      <c r="Q53" s="3"/>
      <c r="R53" s="3"/>
    </row>
    <row r="54" spans="1:18" x14ac:dyDescent="0.25">
      <c r="A54" s="3"/>
      <c r="B54" s="3"/>
      <c r="C54" s="3" t="s">
        <v>39</v>
      </c>
      <c r="D54" s="3"/>
      <c r="E54" s="3"/>
      <c r="F54" s="3"/>
      <c r="G54" s="3"/>
      <c r="H54" s="3"/>
      <c r="I54" s="3"/>
      <c r="J54" s="3"/>
      <c r="K54" s="3"/>
      <c r="L54" s="3"/>
      <c r="M54" s="3"/>
      <c r="N54" s="3"/>
      <c r="O54" s="3"/>
      <c r="P54" s="3"/>
      <c r="Q54" s="3"/>
      <c r="R54" s="3"/>
    </row>
    <row r="55" spans="1:18" ht="18" customHeight="1" x14ac:dyDescent="0.25">
      <c r="A55" s="3"/>
      <c r="B55" s="3"/>
      <c r="C55" s="3"/>
      <c r="D55" s="3"/>
      <c r="E55" s="3"/>
      <c r="F55" s="3"/>
      <c r="G55" s="3"/>
      <c r="H55" s="3"/>
      <c r="I55" s="3"/>
      <c r="J55" s="3"/>
      <c r="K55" s="3"/>
      <c r="L55" s="3"/>
      <c r="M55" s="7"/>
      <c r="N55" s="8"/>
      <c r="O55" s="8"/>
      <c r="P55" s="8"/>
      <c r="Q55" s="9"/>
      <c r="R55" s="3"/>
    </row>
    <row r="56" spans="1:18" ht="18" customHeight="1" x14ac:dyDescent="0.25">
      <c r="A56" s="3"/>
      <c r="B56" s="3"/>
      <c r="C56" s="3"/>
      <c r="D56" s="3"/>
      <c r="E56" s="3"/>
      <c r="F56" s="3"/>
      <c r="G56" s="3"/>
      <c r="H56" s="3"/>
      <c r="I56" s="3"/>
      <c r="J56" s="3"/>
      <c r="K56" s="3"/>
      <c r="L56" s="3"/>
      <c r="M56" s="264" t="s">
        <v>42</v>
      </c>
      <c r="N56" s="264"/>
      <c r="O56" s="264"/>
      <c r="P56" s="264"/>
      <c r="Q56" s="264"/>
      <c r="R56" s="3"/>
    </row>
    <row r="57" spans="1:18" x14ac:dyDescent="0.25">
      <c r="A57" s="3"/>
      <c r="B57" s="3"/>
      <c r="C57" s="3"/>
      <c r="D57" s="3"/>
      <c r="E57" s="3"/>
      <c r="F57" s="3"/>
      <c r="G57" s="3"/>
      <c r="H57" s="3"/>
      <c r="I57" s="3"/>
      <c r="J57" s="3"/>
      <c r="K57" s="3"/>
      <c r="L57" s="3"/>
      <c r="M57" s="264"/>
      <c r="N57" s="264"/>
      <c r="O57" s="264"/>
      <c r="P57" s="264"/>
      <c r="Q57" s="264"/>
      <c r="R57" s="3"/>
    </row>
    <row r="58" spans="1:18" x14ac:dyDescent="0.25">
      <c r="A58" s="3"/>
      <c r="B58" s="3"/>
      <c r="C58" s="3"/>
      <c r="D58" s="3"/>
      <c r="E58" s="3"/>
      <c r="F58" s="3"/>
      <c r="G58" s="3"/>
      <c r="H58" s="3"/>
      <c r="I58" s="3"/>
      <c r="J58" s="3"/>
      <c r="K58" s="3"/>
      <c r="L58" s="3"/>
      <c r="M58" s="264"/>
      <c r="N58" s="264"/>
      <c r="O58" s="264"/>
      <c r="P58" s="264"/>
      <c r="Q58" s="264"/>
      <c r="R58" s="3"/>
    </row>
    <row r="59" spans="1:18" x14ac:dyDescent="0.25">
      <c r="A59" s="3"/>
      <c r="B59" s="3"/>
      <c r="C59" s="3"/>
      <c r="D59" s="3"/>
      <c r="E59" s="3"/>
      <c r="F59" s="3"/>
      <c r="G59" s="3"/>
      <c r="H59" s="3"/>
      <c r="I59" s="3"/>
      <c r="J59" s="3"/>
      <c r="K59" s="3"/>
      <c r="L59" s="3"/>
      <c r="M59" s="264"/>
      <c r="N59" s="264"/>
      <c r="O59" s="264"/>
      <c r="P59" s="264"/>
      <c r="Q59" s="264"/>
      <c r="R59" s="3"/>
    </row>
    <row r="60" spans="1:18" x14ac:dyDescent="0.25">
      <c r="A60" s="3"/>
      <c r="B60" s="3"/>
      <c r="C60" s="3"/>
      <c r="D60" s="3"/>
      <c r="E60" s="3"/>
      <c r="F60" s="3"/>
      <c r="G60" s="3"/>
      <c r="H60" s="3"/>
      <c r="I60" s="3"/>
      <c r="J60" s="3"/>
      <c r="K60" s="3"/>
      <c r="L60" s="3"/>
      <c r="M60" s="264"/>
      <c r="N60" s="264"/>
      <c r="O60" s="264"/>
      <c r="P60" s="264"/>
      <c r="Q60" s="264"/>
      <c r="R60" s="3"/>
    </row>
    <row r="61" spans="1:18" x14ac:dyDescent="0.25">
      <c r="A61" s="3"/>
      <c r="B61" s="3"/>
      <c r="C61" s="3"/>
      <c r="D61" s="3"/>
      <c r="E61" s="3"/>
      <c r="F61" s="3"/>
      <c r="G61" s="3"/>
      <c r="H61" s="3"/>
      <c r="I61" s="3"/>
      <c r="J61" s="3"/>
      <c r="K61" s="3"/>
      <c r="L61" s="3"/>
      <c r="M61" s="3"/>
      <c r="N61" s="3"/>
      <c r="O61" s="3"/>
      <c r="P61" s="3"/>
      <c r="Q61" s="3"/>
      <c r="R61" s="3"/>
    </row>
    <row r="62" spans="1:18" x14ac:dyDescent="0.25">
      <c r="A62" s="3"/>
      <c r="B62" s="3"/>
      <c r="C62" s="3"/>
      <c r="D62" s="3"/>
      <c r="E62" s="3"/>
      <c r="F62" s="3"/>
      <c r="G62" s="3"/>
      <c r="H62" s="3"/>
      <c r="I62" s="3"/>
      <c r="J62" s="3"/>
      <c r="K62" s="3"/>
      <c r="L62" s="3"/>
      <c r="M62" s="3"/>
      <c r="N62" s="3"/>
      <c r="O62" s="3"/>
      <c r="P62" s="3"/>
      <c r="Q62" s="3"/>
      <c r="R62" s="3"/>
    </row>
    <row r="63" spans="1:18" x14ac:dyDescent="0.25">
      <c r="A63" s="3"/>
      <c r="B63" s="3"/>
      <c r="C63" s="3"/>
      <c r="D63" s="3"/>
      <c r="E63" s="3"/>
      <c r="F63" s="3"/>
      <c r="G63" s="3"/>
      <c r="H63" s="3"/>
      <c r="I63" s="3"/>
      <c r="J63" s="3"/>
      <c r="K63" s="3"/>
      <c r="L63" s="3"/>
      <c r="M63" s="3"/>
      <c r="N63" s="3"/>
      <c r="O63" s="3"/>
      <c r="P63" s="3"/>
      <c r="Q63" s="3"/>
      <c r="R63" s="3"/>
    </row>
    <row r="64" spans="1:18" x14ac:dyDescent="0.25">
      <c r="A64" s="3"/>
      <c r="B64" s="3"/>
      <c r="C64" s="3"/>
      <c r="D64" s="3"/>
      <c r="E64" s="3"/>
      <c r="F64" s="3"/>
      <c r="G64" s="3"/>
      <c r="H64" s="3"/>
      <c r="I64" s="3"/>
      <c r="J64" s="3"/>
      <c r="K64" s="3"/>
      <c r="L64" s="264"/>
      <c r="M64" s="265"/>
      <c r="N64" s="265"/>
      <c r="O64" s="265"/>
      <c r="P64" s="266"/>
      <c r="Q64" s="3"/>
      <c r="R64" s="3"/>
    </row>
    <row r="65" spans="1:18" x14ac:dyDescent="0.25">
      <c r="A65" s="3"/>
      <c r="B65" s="3"/>
      <c r="C65" s="3"/>
      <c r="D65" s="3"/>
      <c r="E65" s="3"/>
      <c r="F65" s="3"/>
      <c r="G65" s="3"/>
      <c r="H65" s="3"/>
      <c r="I65" s="3"/>
      <c r="J65" s="3"/>
      <c r="K65" s="3"/>
      <c r="L65" s="265"/>
      <c r="M65" s="265"/>
      <c r="N65" s="265"/>
      <c r="O65" s="265"/>
      <c r="P65" s="266"/>
      <c r="Q65" s="3"/>
      <c r="R65" s="3"/>
    </row>
    <row r="66" spans="1:18" x14ac:dyDescent="0.25">
      <c r="A66" s="3"/>
      <c r="B66" s="3"/>
      <c r="C66" s="3"/>
      <c r="D66" s="3"/>
      <c r="E66" s="3"/>
      <c r="F66" s="3"/>
      <c r="G66" s="3"/>
      <c r="H66" s="3"/>
      <c r="I66" s="3"/>
      <c r="J66" s="3"/>
      <c r="K66" s="3"/>
      <c r="L66" s="265"/>
      <c r="M66" s="265"/>
      <c r="N66" s="265"/>
      <c r="O66" s="265"/>
      <c r="P66" s="266"/>
      <c r="Q66" s="3"/>
      <c r="R66" s="3"/>
    </row>
    <row r="67" spans="1:18" x14ac:dyDescent="0.25">
      <c r="A67" s="3"/>
      <c r="B67" s="3"/>
      <c r="C67" s="3"/>
      <c r="D67" s="3"/>
      <c r="E67" s="3"/>
      <c r="F67" s="3"/>
      <c r="G67" s="3"/>
      <c r="H67" s="3"/>
      <c r="I67" s="3"/>
      <c r="J67" s="3"/>
      <c r="K67" s="3"/>
      <c r="L67" s="3"/>
      <c r="M67" s="3"/>
      <c r="N67" s="3"/>
      <c r="O67" s="3"/>
      <c r="P67" s="3"/>
      <c r="Q67" s="3"/>
      <c r="R67" s="3"/>
    </row>
    <row r="68" spans="1:18" x14ac:dyDescent="0.25">
      <c r="A68" s="3"/>
      <c r="B68" s="3"/>
      <c r="C68" s="3"/>
      <c r="D68" s="3"/>
      <c r="E68" s="3"/>
      <c r="F68" s="3"/>
      <c r="G68" s="3"/>
      <c r="H68" s="3"/>
      <c r="I68" s="3"/>
      <c r="J68" s="3"/>
      <c r="K68" s="3"/>
      <c r="L68" s="3"/>
      <c r="M68" s="3"/>
      <c r="N68" s="3"/>
      <c r="O68" s="3"/>
      <c r="P68" s="3"/>
      <c r="Q68" s="3"/>
      <c r="R68" s="3"/>
    </row>
    <row r="69" spans="1:18" x14ac:dyDescent="0.25">
      <c r="A69" s="3"/>
      <c r="B69" s="3"/>
      <c r="C69" s="3"/>
      <c r="D69" s="3"/>
      <c r="E69" s="3"/>
      <c r="F69" s="3"/>
      <c r="G69" s="3"/>
      <c r="H69" s="3"/>
      <c r="I69" s="3"/>
      <c r="J69" s="3"/>
      <c r="K69" s="3"/>
      <c r="L69" s="3"/>
      <c r="M69" s="3"/>
      <c r="N69" s="3"/>
      <c r="O69" s="3"/>
      <c r="P69" s="3"/>
      <c r="Q69" s="3"/>
      <c r="R69" s="3"/>
    </row>
    <row r="70" spans="1:18" x14ac:dyDescent="0.25">
      <c r="A70" s="3"/>
      <c r="B70" s="3"/>
      <c r="C70" s="3"/>
      <c r="D70" s="3"/>
      <c r="E70" s="3"/>
      <c r="F70" s="3"/>
      <c r="G70" s="3"/>
      <c r="H70" s="3"/>
      <c r="I70" s="3"/>
      <c r="J70" s="3"/>
      <c r="K70" s="3"/>
      <c r="L70" s="3"/>
      <c r="M70" s="3"/>
      <c r="N70" s="3"/>
      <c r="O70" s="3"/>
      <c r="P70" s="3"/>
      <c r="Q70" s="3"/>
      <c r="R70" s="3"/>
    </row>
    <row r="71" spans="1:18" x14ac:dyDescent="0.25">
      <c r="A71" s="3"/>
      <c r="B71" s="3"/>
      <c r="C71" s="3"/>
      <c r="D71" s="3"/>
      <c r="E71" s="3"/>
      <c r="F71" s="3"/>
      <c r="G71" s="3"/>
      <c r="H71" s="3"/>
      <c r="I71" s="3"/>
      <c r="J71" s="3"/>
      <c r="K71" s="3"/>
      <c r="L71" s="3"/>
      <c r="M71" s="3"/>
      <c r="N71" s="3"/>
      <c r="O71" s="3"/>
      <c r="P71" s="3"/>
      <c r="Q71" s="3"/>
      <c r="R71" s="3"/>
    </row>
    <row r="72" spans="1:18" x14ac:dyDescent="0.25">
      <c r="A72" s="3"/>
      <c r="B72" s="3"/>
      <c r="C72" s="3"/>
      <c r="D72" s="3"/>
      <c r="E72" s="3"/>
      <c r="F72" s="3"/>
      <c r="G72" s="3"/>
      <c r="H72" s="3"/>
      <c r="I72" s="3"/>
      <c r="J72" s="3"/>
      <c r="K72" s="3"/>
      <c r="L72" s="3"/>
      <c r="M72" s="3"/>
      <c r="N72" s="3"/>
      <c r="O72" s="3"/>
      <c r="P72" s="3"/>
      <c r="Q72" s="3"/>
      <c r="R72" s="3"/>
    </row>
    <row r="73" spans="1:18" x14ac:dyDescent="0.25">
      <c r="A73" s="3"/>
      <c r="B73" s="3"/>
      <c r="C73" s="3"/>
      <c r="D73" s="3"/>
      <c r="E73" s="3"/>
      <c r="F73" s="3"/>
      <c r="G73" s="3"/>
      <c r="H73" s="3"/>
      <c r="I73" s="3"/>
      <c r="J73" s="3"/>
      <c r="K73" s="3"/>
      <c r="L73" s="3"/>
      <c r="M73" s="3"/>
      <c r="N73" s="3"/>
      <c r="O73" s="3"/>
      <c r="P73" s="3"/>
      <c r="Q73" s="3"/>
      <c r="R73" s="3"/>
    </row>
    <row r="74" spans="1:18" x14ac:dyDescent="0.25">
      <c r="A74" s="3"/>
      <c r="B74" s="3"/>
      <c r="C74" s="3"/>
      <c r="D74" s="3"/>
      <c r="E74" s="3"/>
      <c r="F74" s="3"/>
      <c r="G74" s="3"/>
      <c r="H74" s="3"/>
      <c r="I74" s="3"/>
      <c r="J74" s="3"/>
      <c r="K74" s="3"/>
      <c r="L74" s="3"/>
      <c r="M74" s="3"/>
      <c r="N74" s="3"/>
      <c r="O74" s="3"/>
      <c r="P74" s="3"/>
      <c r="Q74" s="3"/>
      <c r="R74" s="3"/>
    </row>
    <row r="75" spans="1:18" x14ac:dyDescent="0.25">
      <c r="A75" s="3"/>
      <c r="B75" s="3"/>
      <c r="C75" s="3"/>
      <c r="D75" s="3"/>
      <c r="E75" s="3"/>
      <c r="F75" s="3"/>
      <c r="G75" s="3"/>
      <c r="H75" s="3"/>
      <c r="I75" s="3"/>
      <c r="J75" s="3"/>
      <c r="K75" s="3"/>
      <c r="L75" s="3"/>
      <c r="M75" s="3"/>
      <c r="N75" s="3"/>
      <c r="O75" s="3"/>
      <c r="P75" s="3"/>
      <c r="Q75" s="3"/>
      <c r="R75" s="3"/>
    </row>
    <row r="76" spans="1:18" x14ac:dyDescent="0.25">
      <c r="A76" s="3"/>
      <c r="B76" s="3"/>
      <c r="C76" s="3"/>
      <c r="D76" s="3"/>
      <c r="E76" s="3"/>
      <c r="F76" s="3"/>
      <c r="G76" s="3"/>
      <c r="H76" s="3"/>
      <c r="I76" s="3"/>
      <c r="J76" s="3"/>
      <c r="K76" s="3"/>
      <c r="L76" s="3"/>
      <c r="M76" s="3"/>
      <c r="N76" s="3"/>
      <c r="O76" s="3"/>
      <c r="P76" s="3"/>
      <c r="Q76" s="3"/>
      <c r="R76" s="3"/>
    </row>
  </sheetData>
  <sheetProtection algorithmName="SHA-512" hashValue="qLjfdb92FGDPSAAojcerfuq5pbV5NIaAPdAUhe7nvG2ioCOE39IiURRdy30jaUIakYsNrE8aLSpUlkpe3K2fiA==" saltValue="TtuvFgMfjxzOaF7gFMYqEA==" spinCount="100000" sheet="1" objects="1" scenarios="1" selectLockedCells="1" selectUnlockedCells="1"/>
  <mergeCells count="4">
    <mergeCell ref="L25:O27"/>
    <mergeCell ref="J50:M52"/>
    <mergeCell ref="L64:P66"/>
    <mergeCell ref="M56:Q60"/>
  </mergeCells>
  <pageMargins left="0.7" right="0.7" top="0.75" bottom="0.75" header="0.3" footer="0.3"/>
  <pageSetup scale="70" orientation="landscape" r:id="rId1"/>
  <rowBreaks count="2" manualBreakCount="2">
    <brk id="27" max="16383" man="1"/>
    <brk id="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Report</vt:lpstr>
      <vt:lpstr>Step 1</vt:lpstr>
      <vt:lpstr>Step 2</vt:lpstr>
      <vt:lpstr>Step 3</vt:lpstr>
      <vt:lpstr>Illustrations</vt:lpstr>
      <vt:lpstr>Illustrations!Print_Area</vt:lpstr>
      <vt:lpstr>Report!Print_Area</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ABales@dnr.IN.gov</dc:creator>
  <cp:lastModifiedBy>sbundy</cp:lastModifiedBy>
  <cp:lastPrinted>2017-10-11T17:04:01Z</cp:lastPrinted>
  <dcterms:created xsi:type="dcterms:W3CDTF">2014-05-20T15:58:06Z</dcterms:created>
  <dcterms:modified xsi:type="dcterms:W3CDTF">2017-10-11T17:12:23Z</dcterms:modified>
</cp:coreProperties>
</file>